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r:\financials\accounting\regnskap\perioderegnskap\2021\2021 q2\data sheet\"/>
    </mc:Choice>
  </mc:AlternateContent>
  <xr:revisionPtr revIDLastSave="0" documentId="8_{5DB35A4C-305C-404C-B389-F8B87C484B40}" xr6:coauthVersionLast="47" xr6:coauthVersionMax="47" xr10:uidLastSave="{00000000-0000-0000-0000-000000000000}"/>
  <bookViews>
    <workbookView xWindow="15075" yWindow="1725" windowWidth="31335" windowHeight="14610" activeTab="3"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solver_adj" localSheetId="3" hidden="1">APM!$D$57</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APM!$D$55</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APM!$D$63</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0.391</definedName>
    <definedName name="solver_ver" localSheetId="3" hidden="1">3</definedName>
    <definedName name="_xlnm.Print_Area" localSheetId="2">Notes!$A$1:$G$527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1" i="2" l="1"/>
  <c r="C81" i="2"/>
  <c r="D81" i="2"/>
  <c r="O31" i="7" l="1"/>
  <c r="O30" i="7"/>
  <c r="B51" i="2" l="1"/>
  <c r="C89" i="2"/>
  <c r="C75" i="2"/>
  <c r="C69" i="2"/>
  <c r="C63" i="2"/>
  <c r="C62" i="2"/>
  <c r="C61" i="2"/>
  <c r="C51" i="2"/>
  <c r="C45" i="2"/>
  <c r="C39" i="2"/>
  <c r="C38" i="2"/>
  <c r="C21" i="2"/>
  <c r="C13" i="2"/>
  <c r="C30" i="2" l="1"/>
  <c r="C31" i="2"/>
  <c r="C20" i="2"/>
  <c r="C12" i="2"/>
  <c r="S51" i="7" l="1"/>
  <c r="N30" i="7"/>
  <c r="N31" i="7"/>
  <c r="S4" i="7"/>
  <c r="R4" i="7"/>
  <c r="Q4" i="7"/>
  <c r="D61" i="2" l="1"/>
  <c r="D51" i="2"/>
  <c r="D39" i="2"/>
  <c r="D38" i="2"/>
  <c r="D13" i="2"/>
  <c r="S43" i="7"/>
  <c r="R43" i="7"/>
  <c r="Q43" i="7"/>
  <c r="Q33" i="7"/>
  <c r="R16" i="7"/>
  <c r="Q44" i="7"/>
  <c r="Q45" i="7"/>
  <c r="S34" i="7"/>
  <c r="S35" i="7"/>
  <c r="S36" i="7"/>
  <c r="S37" i="7"/>
  <c r="S38" i="7"/>
  <c r="S39" i="7"/>
  <c r="S40" i="7"/>
  <c r="S44" i="7"/>
  <c r="S45" i="7"/>
  <c r="S46" i="7"/>
  <c r="S47" i="7"/>
  <c r="S48" i="7"/>
  <c r="S49" i="7"/>
  <c r="S52" i="7"/>
  <c r="S53" i="7"/>
  <c r="S54" i="7"/>
  <c r="S55" i="7"/>
  <c r="S56" i="7"/>
  <c r="S57" i="7"/>
  <c r="S33" i="7"/>
  <c r="R51" i="7"/>
  <c r="R44" i="7"/>
  <c r="R33" i="7"/>
  <c r="Q34" i="7"/>
  <c r="Q35" i="7"/>
  <c r="Q36" i="7"/>
  <c r="Q37" i="7"/>
  <c r="Q38" i="7"/>
  <c r="Q39" i="7"/>
  <c r="Q40" i="7"/>
  <c r="Q46" i="7"/>
  <c r="Q47" i="7"/>
  <c r="Q48" i="7"/>
  <c r="Q49" i="7"/>
  <c r="Q51" i="7"/>
  <c r="Q52" i="7"/>
  <c r="Q53" i="7"/>
  <c r="Q54" i="7"/>
  <c r="Q55" i="7"/>
  <c r="Q56" i="7"/>
  <c r="Q57" i="7"/>
  <c r="S5" i="7"/>
  <c r="S6" i="7"/>
  <c r="S8" i="7"/>
  <c r="S9" i="7"/>
  <c r="S10" i="7"/>
  <c r="S12" i="7"/>
  <c r="S13" i="7"/>
  <c r="S15" i="7"/>
  <c r="S16" i="7"/>
  <c r="S17" i="7"/>
  <c r="S18" i="7"/>
  <c r="S20" i="7"/>
  <c r="S21" i="7"/>
  <c r="S22" i="7"/>
  <c r="S23" i="7"/>
  <c r="S24" i="7"/>
  <c r="S25" i="7"/>
  <c r="S26" i="7"/>
  <c r="R5" i="7"/>
  <c r="R6" i="7"/>
  <c r="R8" i="7"/>
  <c r="R9" i="7"/>
  <c r="R10" i="7"/>
  <c r="R12" i="7"/>
  <c r="R13" i="7"/>
  <c r="R15" i="7"/>
  <c r="R17" i="7"/>
  <c r="R18" i="7"/>
  <c r="R20" i="7"/>
  <c r="R21" i="7"/>
  <c r="R22" i="7"/>
  <c r="R23" i="7"/>
  <c r="R24" i="7"/>
  <c r="R25" i="7"/>
  <c r="R26" i="7"/>
  <c r="Q5" i="7"/>
  <c r="Q6" i="7"/>
  <c r="Q8" i="7"/>
  <c r="Q9" i="7"/>
  <c r="Q10" i="7"/>
  <c r="Q12" i="7"/>
  <c r="Q13" i="7"/>
  <c r="Q15" i="7"/>
  <c r="Q16" i="7"/>
  <c r="Q17" i="7"/>
  <c r="Q18" i="7"/>
  <c r="Q20" i="7"/>
  <c r="Q21" i="7"/>
  <c r="Q22" i="7"/>
  <c r="Q23" i="7"/>
  <c r="Q24" i="7"/>
  <c r="Q25" i="7"/>
  <c r="Q26" i="7"/>
  <c r="B13" i="2" l="1"/>
  <c r="F13" i="2"/>
  <c r="B69" i="2" l="1"/>
  <c r="D69" i="2"/>
  <c r="E13" i="2" l="1"/>
  <c r="E30" i="2" l="1"/>
  <c r="E21" i="2"/>
  <c r="E20" i="2"/>
  <c r="E31" i="2" l="1"/>
  <c r="B61" i="2"/>
  <c r="D12" i="2" l="1"/>
  <c r="B62" i="2" l="1"/>
  <c r="B63" i="2"/>
  <c r="D63" i="2" l="1"/>
  <c r="D62" i="2"/>
  <c r="D75" i="2"/>
  <c r="B75" i="2"/>
  <c r="B89" i="2"/>
  <c r="D89" i="2" l="1"/>
  <c r="D45" i="2" l="1"/>
  <c r="B45" i="2"/>
  <c r="B31" i="2" l="1"/>
  <c r="B12" i="2" l="1"/>
  <c r="B30" i="2" l="1"/>
  <c r="F12" i="2"/>
  <c r="B20" i="2" l="1"/>
  <c r="F20" i="2" l="1"/>
  <c r="F21" i="2"/>
  <c r="R34" i="7" l="1"/>
  <c r="R35" i="7"/>
  <c r="R36" i="7"/>
  <c r="R37" i="7"/>
  <c r="R38" i="7"/>
  <c r="R39" i="7"/>
  <c r="R40" i="7"/>
  <c r="R45" i="7"/>
  <c r="R46" i="7"/>
  <c r="R47" i="7"/>
  <c r="R48" i="7"/>
  <c r="R49" i="7"/>
  <c r="R52" i="7"/>
  <c r="R53" i="7"/>
  <c r="R54" i="7"/>
  <c r="R55" i="7"/>
  <c r="R56" i="7"/>
  <c r="R57" i="7"/>
  <c r="B21" i="2" l="1"/>
  <c r="D31" i="2" l="1"/>
  <c r="F31" i="2"/>
  <c r="D30" i="2" l="1"/>
  <c r="F30" i="2"/>
  <c r="D20" i="2" l="1"/>
  <c r="D21" i="2"/>
  <c r="B38" i="2" l="1"/>
  <c r="B39" i="2" l="1"/>
</calcChain>
</file>

<file path=xl/sharedStrings.xml><?xml version="1.0" encoding="utf-8"?>
<sst xmlns="http://schemas.openxmlformats.org/spreadsheetml/2006/main" count="918" uniqueCount="336">
  <si>
    <t>Full year</t>
  </si>
  <si>
    <t>Q3</t>
  </si>
  <si>
    <t>Q2</t>
  </si>
  <si>
    <t xml:space="preserve"> </t>
  </si>
  <si>
    <t>Return on equity (ROE)</t>
  </si>
  <si>
    <t>ROE annualised</t>
  </si>
  <si>
    <t>Profit after tax</t>
  </si>
  <si>
    <t>Komplett Bank ASA</t>
  </si>
  <si>
    <t>Total operating expenses</t>
  </si>
  <si>
    <t>Total operating income</t>
  </si>
  <si>
    <t>Cost income ratio</t>
  </si>
  <si>
    <r>
      <t>Marketin</t>
    </r>
    <r>
      <rPr>
        <sz val="10"/>
        <color theme="1"/>
        <rFont val="Calibri"/>
        <family val="2"/>
        <scheme val="minor"/>
      </rPr>
      <t>g expenses</t>
    </r>
  </si>
  <si>
    <t>Average outstanding shares</t>
  </si>
  <si>
    <t>Cost / Income ratio (C/I)</t>
  </si>
  <si>
    <t>Earnings per share (EPS)</t>
  </si>
  <si>
    <t>Interest on hybrid capital after tax</t>
  </si>
  <si>
    <t>Adjusted profit after tax</t>
  </si>
  <si>
    <t>Average total equity - AT1 capital</t>
  </si>
  <si>
    <t>Losses on loans</t>
  </si>
  <si>
    <t>Average net loans</t>
  </si>
  <si>
    <t>Quarter</t>
  </si>
  <si>
    <t>Notes</t>
  </si>
  <si>
    <t>Note 1 - General accounting principles</t>
  </si>
  <si>
    <t>Note 2 - Loans to customers</t>
  </si>
  <si>
    <t>Loans to customers</t>
  </si>
  <si>
    <t>Amounts in NOK million</t>
  </si>
  <si>
    <t>Gross lending</t>
  </si>
  <si>
    <t/>
  </si>
  <si>
    <t>Impairment of loans to customers</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</si>
  <si>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</si>
  <si>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</si>
  <si>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</si>
  <si>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</si>
  <si>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</si>
  <si>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</si>
  <si>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</si>
  <si>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</si>
  <si>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</si>
  <si>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</si>
  <si>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</si>
  <si>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</si>
  <si>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</si>
  <si>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</si>
  <si>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</si>
  <si>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</si>
  <si>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</si>
  <si>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Income commissions and fees</t>
  </si>
  <si>
    <t>Note 3 - Regulatory capital</t>
  </si>
  <si>
    <t>Share capital</t>
  </si>
  <si>
    <t>Share premium</t>
  </si>
  <si>
    <t>Phase-in effects of IFRS 9</t>
  </si>
  <si>
    <t>Deductions:</t>
  </si>
  <si>
    <t>Deferred tax assets and other intangible assets and deductions</t>
  </si>
  <si>
    <t>Common equity Tier 1 including phase-in impact of IFRS 9</t>
  </si>
  <si>
    <t>Common equity Tier 1 excluding phase-in impact of IFRS 9</t>
  </si>
  <si>
    <t>Additional Tier 1 capital</t>
  </si>
  <si>
    <t>Core capital including phase-in impact of IFRS 9</t>
  </si>
  <si>
    <t>Core capital excluding phase-in impact of IFRS 9</t>
  </si>
  <si>
    <t>Subordinated loans (Tier 2)</t>
  </si>
  <si>
    <t>Total capital including phase-in impact of IFRS 9</t>
  </si>
  <si>
    <t>Total capital excluding phase-in impact of IFRS 9</t>
  </si>
  <si>
    <t>Calculation basis</t>
  </si>
  <si>
    <t>Loans and deposits with credit institutions</t>
  </si>
  <si>
    <t>Loans to customers and IFRS 9 phase-in effects</t>
  </si>
  <si>
    <t>Certificates and bonds</t>
  </si>
  <si>
    <t>Other assets</t>
  </si>
  <si>
    <t>Calculation basis credit risk</t>
  </si>
  <si>
    <t>Calculation basis operational risk</t>
  </si>
  <si>
    <t>Total calculation basis including phase-in impact of IFRS 9</t>
  </si>
  <si>
    <t>Total calculation basis excluding phase-in impact of IFRS 9</t>
  </si>
  <si>
    <t>Common equity tier 1 (%)</t>
  </si>
  <si>
    <t>Core capital (%)</t>
  </si>
  <si>
    <t>Total capital (%)</t>
  </si>
  <si>
    <t>Capital ratios excluding phase-in impact of IFRS 9</t>
  </si>
  <si>
    <t>Financial instruments at fair value</t>
  </si>
  <si>
    <t>Certificates and bonds - level 1</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</si>
  <si>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</si>
  <si>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</si>
  <si>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</si>
  <si>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</si>
  <si>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</si>
  <si>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</si>
  <si>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</si>
  <si>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</si>
  <si>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</si>
  <si>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Payables to suppliers</t>
  </si>
  <si>
    <t>Social security tax</t>
  </si>
  <si>
    <t>Other liabilities</t>
  </si>
  <si>
    <t>Interest income from loans to customers</t>
  </si>
  <si>
    <t>Interest income from loans and deposits with credit institutions</t>
  </si>
  <si>
    <t>Interest from certificates and bonds</t>
  </si>
  <si>
    <t>Total interest income</t>
  </si>
  <si>
    <t>Other interest expenses</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</si>
  <si>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</si>
  <si>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</si>
  <si>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</si>
  <si>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</si>
  <si>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</si>
  <si>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</si>
  <si>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</si>
  <si>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</si>
  <si>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</si>
  <si>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</si>
  <si>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</si>
  <si>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Total general administrative expenses</t>
  </si>
  <si>
    <t>External audit and related services</t>
  </si>
  <si>
    <t>Other consultants</t>
  </si>
  <si>
    <t>Insurance</t>
  </si>
  <si>
    <t>Other</t>
  </si>
  <si>
    <t>Total other operating expenses</t>
  </si>
  <si>
    <t>Fixtures and fittings</t>
  </si>
  <si>
    <t>Office machines</t>
  </si>
  <si>
    <t>Intangible assets</t>
  </si>
  <si>
    <t>Right-of-use assets</t>
  </si>
  <si>
    <t>Cost income ratio ex. marketing</t>
  </si>
  <si>
    <t>n/a</t>
  </si>
  <si>
    <t>Loan loss ratio  (LLR)</t>
  </si>
  <si>
    <t xml:space="preserve"> Amounts in NOK million</t>
  </si>
  <si>
    <t>Cash flow from operating activities</t>
  </si>
  <si>
    <t>Pre-tax operating profit</t>
  </si>
  <si>
    <t>Taxes paid</t>
  </si>
  <si>
    <t>Ordinary depreciation</t>
  </si>
  <si>
    <t>Change in impairments on loans to customers</t>
  </si>
  <si>
    <t>Change in loans to customers</t>
  </si>
  <si>
    <t>Effects of currency on loans to customers in the period</t>
  </si>
  <si>
    <t>Change in deposits from and debt to customers</t>
  </si>
  <si>
    <t>Effects of currency on deposits from and debt to customers in the period</t>
  </si>
  <si>
    <t>Change in certificates and bonds</t>
  </si>
  <si>
    <t>Change in accruals</t>
  </si>
  <si>
    <t>Net cash flow from operating activities</t>
  </si>
  <si>
    <t>Cash flows from investing activities</t>
  </si>
  <si>
    <t>Net Investments/sale of fixed assets</t>
  </si>
  <si>
    <t>Net Investments/sale of intangible assets</t>
  </si>
  <si>
    <t>Net cash flow used in investing activities</t>
  </si>
  <si>
    <t>Cash flows from financing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</si>
  <si>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</si>
  <si>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</si>
  <si>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</si>
  <si>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</si>
  <si>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</si>
  <si>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</si>
  <si>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</si>
  <si>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</si>
  <si>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</si>
  <si>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</si>
  <si>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Expenses commissions and fees</t>
  </si>
  <si>
    <t>Net gains / losses (-) on certificates and bonds, and currency</t>
  </si>
  <si>
    <t>Total income</t>
  </si>
  <si>
    <t>Salary and other personnel expenses</t>
  </si>
  <si>
    <t>General administrative expenses</t>
  </si>
  <si>
    <t>Total salary and admin. expenses</t>
  </si>
  <si>
    <t>Other expenses</t>
  </si>
  <si>
    <t>Total operating expenses excl. lossses on loans</t>
  </si>
  <si>
    <t>Tax expenses</t>
  </si>
  <si>
    <t>Assets</t>
  </si>
  <si>
    <t>Other intangible assets</t>
  </si>
  <si>
    <t>Deferred tax assets</t>
  </si>
  <si>
    <t>Fixed assets</t>
  </si>
  <si>
    <t>Total assets</t>
  </si>
  <si>
    <t>Equity and liabilities</t>
  </si>
  <si>
    <t>Senior unsecured bond</t>
  </si>
  <si>
    <t>Deferred tax</t>
  </si>
  <si>
    <t>Tax payable</t>
  </si>
  <si>
    <t>Total liabilities</t>
  </si>
  <si>
    <t>Share premium reserve</t>
  </si>
  <si>
    <t>Other paid-in equity</t>
  </si>
  <si>
    <t>Retained earnings</t>
  </si>
  <si>
    <t>Total equity</t>
  </si>
  <si>
    <t>Total equity and liabilities</t>
  </si>
  <si>
    <t xml:space="preserve">Earnings per share </t>
  </si>
  <si>
    <t>Capital ratios including phase-in impact of IFRS 9</t>
  </si>
  <si>
    <t>Financial instruments</t>
  </si>
  <si>
    <t>Total financial assets measured at amortised cost</t>
  </si>
  <si>
    <t>Total financial liabilities measured at amortised cost</t>
  </si>
  <si>
    <t>Related parties</t>
  </si>
  <si>
    <t>Subsequent events</t>
  </si>
  <si>
    <t>Loan loss ratio annualised</t>
  </si>
  <si>
    <t>Impairment of loans</t>
  </si>
  <si>
    <t>Gross defaulted loans *</t>
  </si>
  <si>
    <t>Impairment of loans (stage 3)</t>
  </si>
  <si>
    <t>Exchange rate movements</t>
  </si>
  <si>
    <t>Macroeconomic model changes</t>
  </si>
  <si>
    <t>Note</t>
  </si>
  <si>
    <t>Increased expected credit loss</t>
  </si>
  <si>
    <t>Decreased expected credit loss</t>
  </si>
  <si>
    <t>Total capital</t>
  </si>
  <si>
    <t>Other equity</t>
  </si>
  <si>
    <t>Rental expenses</t>
  </si>
  <si>
    <t>Adjustment for AML fee</t>
  </si>
  <si>
    <t>Deposit coverage</t>
  </si>
  <si>
    <t>Net interest margin</t>
  </si>
  <si>
    <t>Interest bearing assets average</t>
  </si>
  <si>
    <t>Credit card loan yield</t>
  </si>
  <si>
    <t>Loan yield</t>
  </si>
  <si>
    <t xml:space="preserve">Diluted earnings per share </t>
  </si>
  <si>
    <t>Avarage number of outstanding shares, options and warrants</t>
  </si>
  <si>
    <t>Deposits yield</t>
  </si>
  <si>
    <t>Liquidity yield</t>
  </si>
  <si>
    <t>Average deposits</t>
  </si>
  <si>
    <t>Interest income from certificates and bonds</t>
  </si>
  <si>
    <t>Net gains / losses on certificates and bonds</t>
  </si>
  <si>
    <t>Average liquidity portfolio</t>
  </si>
  <si>
    <t>Interest expense from deposits</t>
  </si>
  <si>
    <t>Defaulted loans</t>
  </si>
  <si>
    <t>Net Loans</t>
  </si>
  <si>
    <t>Impairment</t>
  </si>
  <si>
    <t xml:space="preserve">Reconciliation of gross lending to customers </t>
  </si>
  <si>
    <t>Gross loans 01.01.2020</t>
  </si>
  <si>
    <t>Reconciliation of impairment of loans</t>
  </si>
  <si>
    <t xml:space="preserve">New financial assets originated </t>
  </si>
  <si>
    <t xml:space="preserve">Assets derecognized </t>
  </si>
  <si>
    <t>Impairment 01.01.2020</t>
  </si>
  <si>
    <t>Capital excluding phase-in impacts of IFRS 9</t>
  </si>
  <si>
    <t>Note 4 - Financial instruments</t>
  </si>
  <si>
    <t>Other debt (note 6)</t>
  </si>
  <si>
    <t>Subordinated loans (note 5)</t>
  </si>
  <si>
    <t>Note 5 - Subordinated loan</t>
  </si>
  <si>
    <t>Note 6 - Specification of other debt</t>
  </si>
  <si>
    <t>Total other debt</t>
  </si>
  <si>
    <t>Note 8 - Net interest income</t>
  </si>
  <si>
    <t>Note 9 - Net commissions and fees</t>
  </si>
  <si>
    <t>Note 10 - General administrative expenses</t>
  </si>
  <si>
    <t>Note 11 - Other operating expenses</t>
  </si>
  <si>
    <t>Other operating expenses</t>
  </si>
  <si>
    <t>Note 7- Intangible assets and fixed asssets</t>
  </si>
  <si>
    <t xml:space="preserve">
Amounts in NOK million</t>
  </si>
  <si>
    <t>Additions</t>
  </si>
  <si>
    <t>Historical cost 01.01.2020</t>
  </si>
  <si>
    <t>Depreciations 01.01.2020</t>
  </si>
  <si>
    <t>Note 12 - Related parties</t>
  </si>
  <si>
    <t xml:space="preserve">The condensed interim financial statements have been prepared in accordance with IAS 34, Interim
Financial Reporting.
All numbers in this report are in NOK 1,000,000 unless otherwise specified.
</t>
  </si>
  <si>
    <t>Income</t>
  </si>
  <si>
    <t>Condensed statement of the cashflow position</t>
  </si>
  <si>
    <t>2, 4</t>
  </si>
  <si>
    <t>Net receipts from issue of AT1 capital</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</si>
  <si>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</si>
  <si>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</si>
  <si>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</si>
  <si>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</si>
  <si>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</si>
  <si>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</si>
  <si>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</si>
  <si>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</si>
  <si>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</si>
  <si>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</si>
  <si>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</si>
  <si>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</si>
  <si>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</si>
  <si>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</si>
  <si>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</si>
  <si>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</si>
  <si>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</si>
  <si>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</si>
  <si>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31.12.2020</t>
  </si>
  <si>
    <t>Net loans 31.12.2020</t>
  </si>
  <si>
    <t>Impairment 31.12.2020</t>
  </si>
  <si>
    <t>Gross loans 31.12.2020</t>
  </si>
  <si>
    <t>Historical cost 31.12.2020</t>
  </si>
  <si>
    <t>Accumulated depreciations 31.12.2020</t>
  </si>
  <si>
    <t>Book value 31.12.2020</t>
  </si>
  <si>
    <t>Sales commisions to agents</t>
  </si>
  <si>
    <t>Provisions to other bank connections</t>
  </si>
  <si>
    <t>Change</t>
  </si>
  <si>
    <t>Net receipts from AT2 capital</t>
  </si>
  <si>
    <t>Consumer loans</t>
  </si>
  <si>
    <t>Credit cards</t>
  </si>
  <si>
    <t>POS Finance</t>
  </si>
  <si>
    <t>Not allocated to product</t>
  </si>
  <si>
    <t>Norway</t>
  </si>
  <si>
    <t>Finland</t>
  </si>
  <si>
    <t>Sweden</t>
  </si>
  <si>
    <t>NO/FI/SE</t>
  </si>
  <si>
    <t>NO/SE</t>
  </si>
  <si>
    <t>Income 2020</t>
  </si>
  <si>
    <t>Impairment 31.03.2021</t>
  </si>
  <si>
    <t>Impairment 31.03.2020</t>
  </si>
  <si>
    <t>Gross loans 01.01.2021</t>
  </si>
  <si>
    <t>Gross loans 31.03.2021</t>
  </si>
  <si>
    <t>Of which related to "Lazy payers"</t>
  </si>
  <si>
    <t>Gross loans 31.03.2020</t>
  </si>
  <si>
    <t>Impairment 01.01.2021</t>
  </si>
  <si>
    <t>Other equity not included in core capital (Foreseeable dividends)</t>
  </si>
  <si>
    <t>Covered bonds</t>
  </si>
  <si>
    <t>Institutions</t>
  </si>
  <si>
    <t xml:space="preserve">Subordinated loan - ISIN NO0010757768 </t>
  </si>
  <si>
    <t>Subordinated loan - ISIN NO0010941131</t>
  </si>
  <si>
    <t>3 months NIBOR + 5.0 %. First call was in February 2021 on ISIN NO0010757768</t>
  </si>
  <si>
    <t>Historical cost 01.01.2021</t>
  </si>
  <si>
    <t>Depreciations 01.01.2021</t>
  </si>
  <si>
    <t>Note 13 - Leasing agreements</t>
  </si>
  <si>
    <t>Note 14- Contingent liabilities</t>
  </si>
  <si>
    <t>Note 16 - Subsequent events</t>
  </si>
  <si>
    <t>Note 15- Restated financial figures for comparison purposes</t>
  </si>
  <si>
    <t>The subordinated loan was refinanced on February 23, 2021 with same conditions as the existing subordinated loan.</t>
  </si>
  <si>
    <t>Q2 2021</t>
  </si>
  <si>
    <t>Q2 2020</t>
  </si>
  <si>
    <t>Paid-out dividend</t>
  </si>
  <si>
    <t>30.06.2021</t>
  </si>
  <si>
    <t>30.06.2020</t>
  </si>
  <si>
    <t xml:space="preserve">The Bank is applying forward looking elements for its credit loss model. The overall losses are adjusted by considering a certain set of macro-economic variables. The credit losses are adjusted on a portfolio basis and are based on the expected development of the economies in the countries in which the Bank is offering loans. The macro-economic variables are not utilised to transfer loans among the various stages. 
The Bank is applying several estimates and factors summed up in three sets of indicators to the expected credit loss models for the respective countries: 1) the expected development in the unemployment rate, 2) the growth in the gross domestic product and 3) the short-term interest rate level. The expected credit loss model employs forecasted data for the years 2021-2023, which corresponds to the expected lifetime of the Bank’s loan portfolio. The forecasted data are based on macro-economic indicators sourced from a specialised provider.
The Bank applies three scenarios when considering the macro-economic adjustment: a positive outlook, a neutral outlook and a negative outlook. The Bank calculates and assigns a probability and weight to each of these scenarios based on the forecasts and expectations for the macroeconomic situation. There are uncertainties related to the estimates as they are forward-looking. The total loss provision related to macro-economic factors amounts to a total of NOK 14.4 million. </t>
  </si>
  <si>
    <t>*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With the alignment of the new default definition (DoD) according to the EBA-guidelines effective from 2021, the Bank migrated NOK 175.1 million in gross loans from stage 1 and stage 2 to stage 3 in Q1 2021. For the second quarter the closing balances amounts to NOK 83.4 million. This resulted in a one-off migration of NOK 27.5 million in increased loan impairment in stage 3 in Q1 2021. In Q2 the corresponding impairment amounts to NOK 15.2 million.</t>
  </si>
  <si>
    <t>Income Q2 2021</t>
  </si>
  <si>
    <t>Income Q2 2020</t>
  </si>
  <si>
    <t>Income YTD 2021</t>
  </si>
  <si>
    <t>Income YTD 2020</t>
  </si>
  <si>
    <t>Net loans 30.06.2021</t>
  </si>
  <si>
    <t>Net loans 30.06.2020</t>
  </si>
  <si>
    <t>Impairment 30.06.2021</t>
  </si>
  <si>
    <t>Impairment 30.06.2020</t>
  </si>
  <si>
    <t>Gross loans 30.06.2021</t>
  </si>
  <si>
    <t>Gross loans 30.06.2020</t>
  </si>
  <si>
    <t>YTD 2021</t>
  </si>
  <si>
    <t>YTD 2020</t>
  </si>
  <si>
    <t>LCR (Liquidity Coverage Ratio) is 980 % and NSFR (Net stable funding ratio) is 193 % as of 30.06.2021</t>
  </si>
  <si>
    <t>Historical cost 01.04.2021</t>
  </si>
  <si>
    <t>Historical cost 30.06.2021</t>
  </si>
  <si>
    <t>Depreciations 01.04.2021</t>
  </si>
  <si>
    <t>Accumulated depreciations 30.06.2021</t>
  </si>
  <si>
    <t>Book value 30.06.2021</t>
  </si>
  <si>
    <t>Historical cost 01.04.2020</t>
  </si>
  <si>
    <t>Historical cost 30.06.2020</t>
  </si>
  <si>
    <t>Depreciations 01.04.2020</t>
  </si>
  <si>
    <t>Accumulated depreciations 30.06.2020</t>
  </si>
  <si>
    <t>Book value 30.06.2020</t>
  </si>
  <si>
    <t>Interest expense deposits from and debt to customers</t>
  </si>
  <si>
    <t xml:space="preserve">Interest expense subordinated loan (Tier 2) </t>
  </si>
  <si>
    <t>1H 2021</t>
  </si>
  <si>
    <t>1H 2020</t>
  </si>
  <si>
    <t xml:space="preserve">Komplett Bank is financially and operationally independent of Komplett AS and its affiliated companies (the "Komplett Group"). 
Komplett AS and the Bank have entered into a cooperation agreement in relation to IP rights, marketing cooperation and other services. The agreement aims to give the Bank the right to use "Komplett Bank" as its name, and the profile and graphic design of www.komplett.no. The agreement gives the Bank the right to use all the intellectual property rights of Komplett AS that are necessary to achieving this purpose. 
As an extension to the cooperation agreement, Komplett AS and the Bank have entered into an agreement on product cooperation in relation to the credit card of the Bank and the credit card's ancillary customer loyalty bonus programme. The agreement aims to promote sales and the use of the credit card, as well as contributing to promote sales for Komplett AS. Pursuant to this agreement, the parties shall arrange for customer loyalty bonus in relation to the use of the Bank's credit card on, among other, purchases from Komplett AS. The product cooperation agreement for credit cards was prolonged Q2 2018 for another 5 years.
Furthermore, the Bank is engaged in a cooperation with the Komplett Group, in particular in connection with its credit card product as well as its payment solutions and distribution of Point-of-sales finance products, which enables the Bank to distribute its products towards customers on Komplett’s web shop platforms.
Kistefos AS is the Bank`s largest shareholder with an ownership of approximately 24 %. There have been no transactions between Komplett Bank ASA and Kistefos AS in Q2 2021. </t>
  </si>
  <si>
    <t>Komplett Bank is leasing premises for Vollsveien 2A and 2B at Lysaker, Norway. The agreement expires 31.12.2023, and the annual rent totals NOK 4.5 million excluding VAT. The Bank has no other significant leasing agreements.</t>
  </si>
  <si>
    <t xml:space="preserve">The tax authorities disagree with the Bank`s treatment of reverse charge of VAT for certain services after their local control for the period January 2017 to April 2018. Komplett Bank disagrees with the provisional conclusion, and there is no provision recognized in the interim statement for the period ending on June 30, 2021. 
The timing of the final conclusion by the tax authorities and the conclusion itself, are uncertain. If the Bank elects to accept the tax authority`s conclusion or the case goes to a court with a negative outcome for the Bank, the estimated negative cash flow impact based on the above amounts to a total of NOK 2.2 million.  </t>
  </si>
  <si>
    <t xml:space="preserve">The Bank changed their accounting practices of sales commission to agents and establishment fees in Q4 2020. Sales commissions to agents were previously booked against expenses commission, and fees and establishment fees against income commission and fees. From Q4 2020 both are booked against interest income. The following table illustrates the changes in the comparable numbers in Q2 2020 from original report for the second quarter in 2020. The total income is not affected by these changes. </t>
  </si>
  <si>
    <t>The Board is not aware of any other events after the date of the balance sheet that may be of material significance to the accounts.</t>
  </si>
  <si>
    <t>Q2 2020 original</t>
  </si>
  <si>
    <t>1H 2020 original</t>
  </si>
  <si>
    <t>Financial instruments at fair value are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</si>
</sst>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 %"/>
    <numFmt numFmtId="178" formatCode="0.00000"/>
    <numFmt numFmtId="179" formatCode="0.0000"/>
    <numFmt numFmtId="180" formatCode="0.0"/>
    <numFmt numFmtId="181" formatCode="mm/dd/yyyy\ hh:mm:ss"/>
    <numFmt numFmtId="182" formatCode="yyyy\-mm\-dd;@"/>
    <numFmt numFmtId="183" formatCode="0.0000%"/>
    <numFmt numFmtId="184" formatCode="_-* #,##0.00_-;\-* #,##0.00_-;_-* \-??_-;_-@_-"/>
    <numFmt numFmtId="185" formatCode="&quot;Yes&quot;;[Red]&quot;No&quot;"/>
    <numFmt numFmtId="186" formatCode="[&gt;0]General"/>
    <numFmt numFmtId="187" formatCode="_(&quot;kr&quot;\ * #,##0.00_);_(&quot;kr&quot;\ * \(#,##0.00\);_(&quot;kr&quot;\ * &quot;-&quot;??_);_(@_)"/>
    <numFmt numFmtId="188" formatCode="0.0000\ %"/>
    <numFmt numFmtId="189" formatCode="0.00000\ %"/>
  </numFmts>
  <fonts count="98"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0"/>
      <color rgb="FFFF0000"/>
      <name val="Calibri"/>
      <family val="2"/>
      <scheme val="minor"/>
    </font>
    <font>
      <b/>
      <sz val="11"/>
      <name val="Calibri"/>
      <family val="2"/>
      <scheme val="minor"/>
    </font>
    <font>
      <sz val="8"/>
      <name val="Calibri"/>
      <family val="2"/>
      <scheme val="minor"/>
    </font>
    <font>
      <b/>
      <sz val="12"/>
      <name val="Arial"/>
      <family val="2"/>
    </font>
    <font>
      <sz val="10"/>
      <color rgb="FFFF0000"/>
      <name val="Calibri"/>
      <family val="2"/>
      <scheme val="minor"/>
    </font>
    <font>
      <b/>
      <sz val="10"/>
      <color rgb="FF000000"/>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b/>
      <sz val="12"/>
      <name val="Calibri"/>
      <family val="2"/>
      <scheme val="minor"/>
    </font>
    <font>
      <sz val="11"/>
      <name val="Arial"/>
      <family val="2"/>
    </font>
    <font>
      <sz val="10"/>
      <color rgb="FFFF0000"/>
      <name val="Arial"/>
      <family val="2"/>
    </font>
    <font>
      <b/>
      <sz val="10"/>
      <color theme="1"/>
      <name val="Arial"/>
      <family val="2"/>
    </font>
    <font>
      <sz val="8"/>
      <color theme="1"/>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5">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auto="1"/>
      </left>
      <right/>
      <top style="thin">
        <color indexed="64"/>
      </top>
      <bottom style="medium">
        <color indexed="64"/>
      </bottom>
      <diagonal/>
    </border>
    <border>
      <left/>
      <right/>
      <top/>
      <bottom style="medium">
        <color rgb="FFE87722"/>
      </bottom>
      <diagonal/>
    </border>
    <border>
      <left/>
      <right/>
      <top style="thin">
        <color rgb="FFE87722"/>
      </top>
      <bottom style="thin">
        <color rgb="FFE87722"/>
      </bottom>
      <diagonal/>
    </border>
    <border>
      <left style="thin">
        <color auto="1"/>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bottom style="thin">
        <color indexed="64"/>
      </bottom>
      <diagonal/>
    </border>
  </borders>
  <cellStyleXfs count="6106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9"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1"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3"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168" fontId="3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0" fontId="37" fillId="0" borderId="24" applyNumberFormat="0" applyFill="0" applyAlignment="0" applyProtection="0"/>
    <xf numFmtId="0" fontId="4" fillId="0" borderId="0">
      <alignment vertical="center"/>
    </xf>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26" fillId="11" borderId="0" applyNumberFormat="0" applyBorder="0" applyAlignment="0" applyProtection="0"/>
    <xf numFmtId="0" fontId="39" fillId="39" borderId="0" applyNumberFormat="0" applyBorder="0" applyAlignment="0" applyProtection="0"/>
    <xf numFmtId="0" fontId="26" fillId="15" borderId="0" applyNumberFormat="0" applyBorder="0" applyAlignment="0" applyProtection="0"/>
    <xf numFmtId="0" fontId="39" fillId="40" borderId="0" applyNumberFormat="0" applyBorder="0" applyAlignment="0" applyProtection="0"/>
    <xf numFmtId="0" fontId="26" fillId="19" borderId="0" applyNumberFormat="0" applyBorder="0" applyAlignment="0" applyProtection="0"/>
    <xf numFmtId="0" fontId="39" fillId="41" borderId="0" applyNumberFormat="0" applyBorder="0" applyAlignment="0" applyProtection="0"/>
    <xf numFmtId="0" fontId="26" fillId="23" borderId="0" applyNumberFormat="0" applyBorder="0" applyAlignment="0" applyProtection="0"/>
    <xf numFmtId="0" fontId="39" fillId="42" borderId="0" applyNumberFormat="0" applyBorder="0" applyAlignment="0" applyProtection="0"/>
    <xf numFmtId="0" fontId="26" fillId="27" borderId="0" applyNumberFormat="0" applyBorder="0" applyAlignment="0" applyProtection="0"/>
    <xf numFmtId="0" fontId="39" fillId="43" borderId="0" applyNumberFormat="0" applyBorder="0" applyAlignment="0" applyProtection="0"/>
    <xf numFmtId="0" fontId="26" fillId="3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26" fillId="12" borderId="0" applyNumberFormat="0" applyBorder="0" applyAlignment="0" applyProtection="0"/>
    <xf numFmtId="0" fontId="39" fillId="45" borderId="0" applyNumberFormat="0" applyBorder="0" applyAlignment="0" applyProtection="0"/>
    <xf numFmtId="0" fontId="26" fillId="16" borderId="0" applyNumberFormat="0" applyBorder="0" applyAlignment="0" applyProtection="0"/>
    <xf numFmtId="0" fontId="39" fillId="46" borderId="0" applyNumberFormat="0" applyBorder="0" applyAlignment="0" applyProtection="0"/>
    <xf numFmtId="0" fontId="26" fillId="20" borderId="0" applyNumberFormat="0" applyBorder="0" applyAlignment="0" applyProtection="0"/>
    <xf numFmtId="0" fontId="39" fillId="41" borderId="0" applyNumberFormat="0" applyBorder="0" applyAlignment="0" applyProtection="0"/>
    <xf numFmtId="0" fontId="26" fillId="24" borderId="0" applyNumberFormat="0" applyBorder="0" applyAlignment="0" applyProtection="0"/>
    <xf numFmtId="0" fontId="39" fillId="44" borderId="0" applyNumberFormat="0" applyBorder="0" applyAlignment="0" applyProtection="0"/>
    <xf numFmtId="0" fontId="26" fillId="28" borderId="0" applyNumberFormat="0" applyBorder="0" applyAlignment="0" applyProtection="0"/>
    <xf numFmtId="0" fontId="39" fillId="47" borderId="0" applyNumberFormat="0" applyBorder="0" applyAlignment="0" applyProtection="0"/>
    <xf numFmtId="0" fontId="26" fillId="32"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2" fillId="13" borderId="0" applyNumberFormat="0" applyBorder="0" applyAlignment="0" applyProtection="0"/>
    <xf numFmtId="0" fontId="41" fillId="45" borderId="0" applyNumberFormat="0" applyBorder="0" applyAlignment="0" applyProtection="0"/>
    <xf numFmtId="0" fontId="42" fillId="17" borderId="0" applyNumberFormat="0" applyBorder="0" applyAlignment="0" applyProtection="0"/>
    <xf numFmtId="0" fontId="41" fillId="46" borderId="0" applyNumberFormat="0" applyBorder="0" applyAlignment="0" applyProtection="0"/>
    <xf numFmtId="0" fontId="42" fillId="21" borderId="0" applyNumberFormat="0" applyBorder="0" applyAlignment="0" applyProtection="0"/>
    <xf numFmtId="0" fontId="41" fillId="49" borderId="0" applyNumberFormat="0" applyBorder="0" applyAlignment="0" applyProtection="0"/>
    <xf numFmtId="0" fontId="42" fillId="25" borderId="0" applyNumberFormat="0" applyBorder="0" applyAlignment="0" applyProtection="0"/>
    <xf numFmtId="0" fontId="41" fillId="50" borderId="0" applyNumberFormat="0" applyBorder="0" applyAlignment="0" applyProtection="0"/>
    <xf numFmtId="0" fontId="42" fillId="29" borderId="0" applyNumberFormat="0" applyBorder="0" applyAlignment="0" applyProtection="0"/>
    <xf numFmtId="0" fontId="41" fillId="51" borderId="0" applyNumberFormat="0" applyBorder="0" applyAlignment="0" applyProtection="0"/>
    <xf numFmtId="0" fontId="42" fillId="33"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5" borderId="0" applyNumberFormat="0" applyBorder="0" applyAlignment="0" applyProtection="0"/>
    <xf numFmtId="0" fontId="43" fillId="39"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5" fillId="7" borderId="18"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7" fillId="40"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9" fillId="56" borderId="26" applyNumberFormat="0" applyAlignment="0" applyProtection="0"/>
    <xf numFmtId="0" fontId="50" fillId="0" borderId="27" applyNumberFormat="0" applyFill="0" applyAlignment="0" applyProtection="0"/>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2" fillId="56" borderId="26" applyNumberFormat="0" applyAlignment="0" applyProtection="0"/>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8"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43" fillId="39" borderId="0" applyNumberFormat="0" applyBorder="0" applyAlignment="0" applyProtection="0"/>
    <xf numFmtId="0" fontId="59" fillId="4" borderId="0" applyNumberFormat="0" applyBorder="0" applyAlignment="0" applyProtection="0"/>
    <xf numFmtId="0" fontId="49" fillId="56" borderId="26" applyNumberFormat="0" applyAlignment="0" applyProtection="0"/>
    <xf numFmtId="0" fontId="58" fillId="0" borderId="0" applyNumberForma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3" fillId="0" borderId="0"/>
    <xf numFmtId="0" fontId="32" fillId="0" borderId="0"/>
    <xf numFmtId="0" fontId="64" fillId="40" borderId="0" applyNumberFormat="0" applyBorder="0" applyAlignment="0" applyProtection="0"/>
    <xf numFmtId="0" fontId="65" fillId="3" borderId="0" applyNumberFormat="0" applyBorder="0" applyAlignment="0" applyProtection="0"/>
    <xf numFmtId="0" fontId="64" fillId="40" borderId="0" applyNumberFormat="0" applyBorder="0" applyAlignment="0" applyProtection="0"/>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37" fillId="0" borderId="24" applyNumberFormat="0" applyFill="0" applyAlignment="0" applyProtection="0"/>
    <xf numFmtId="0" fontId="66" fillId="57" borderId="10" applyNumberFormat="0" applyFill="0" applyBorder="0" applyAlignment="0" applyProtection="0">
      <alignment horizontal="left"/>
    </xf>
    <xf numFmtId="0" fontId="66" fillId="57" borderId="10" applyNumberFormat="0" applyFill="0" applyBorder="0" applyAlignment="0" applyProtection="0">
      <alignment horizontal="left"/>
    </xf>
    <xf numFmtId="0" fontId="67" fillId="0" borderId="28" applyNumberFormat="0" applyFill="0" applyAlignment="0" applyProtection="0"/>
    <xf numFmtId="0" fontId="67" fillId="0" borderId="2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8" fillId="0" borderId="29" applyNumberFormat="0" applyFill="0" applyAlignment="0" applyProtection="0"/>
    <xf numFmtId="0" fontId="68" fillId="0" borderId="0" applyNumberFormat="0" applyFill="0" applyBorder="0" applyAlignment="0" applyProtection="0"/>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2" borderId="32"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32" applyFont="0" applyProtection="0">
      <alignment horizontal="right" vertical="center"/>
    </xf>
    <xf numFmtId="9" fontId="4" fillId="62" borderId="32" applyFont="0" applyProtection="0">
      <alignment horizontal="righ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2" borderId="32" applyNumberFormat="0" applyFont="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69" fillId="0" borderId="0" applyNumberFormat="0" applyFill="0" applyBorder="0" applyAlignment="0" applyProtection="0">
      <alignment vertical="top"/>
      <protection locked="0"/>
    </xf>
    <xf numFmtId="0" fontId="50" fillId="0" borderId="27" applyNumberFormat="0" applyFill="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39" borderId="0" applyNumberFormat="0" applyBorder="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3" fillId="6" borderId="18"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182" fontId="4" fillId="63" borderId="32"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32"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80" fontId="4" fillId="63" borderId="32" applyFont="0">
      <alignment horizontal="right" vertical="center"/>
      <protection locked="0"/>
    </xf>
    <xf numFmtId="179" fontId="4" fillId="65" borderId="32" applyFont="0">
      <alignment vertical="center"/>
      <protection locked="0"/>
    </xf>
    <xf numFmtId="10" fontId="4" fillId="63" borderId="32" applyFont="0">
      <alignment horizontal="right" vertical="center"/>
      <protection locked="0"/>
    </xf>
    <xf numFmtId="9" fontId="4" fillId="63" borderId="32" applyFont="0">
      <alignment horizontal="right" vertical="center"/>
      <protection locked="0"/>
    </xf>
    <xf numFmtId="183" fontId="4" fillId="63" borderId="32" applyFont="0">
      <alignment horizontal="right" vertical="center"/>
      <protection locked="0"/>
    </xf>
    <xf numFmtId="176" fontId="4" fillId="63" borderId="32" applyFont="0">
      <alignment horizontal="right" vertical="center"/>
      <protection locked="0"/>
    </xf>
    <xf numFmtId="0" fontId="4" fillId="63" borderId="32" applyFont="0">
      <alignment horizontal="center" vertical="center" wrapText="1"/>
      <protection locked="0"/>
    </xf>
    <xf numFmtId="49" fontId="4" fillId="63" borderId="32"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7" fillId="40"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5" fillId="0" borderId="27" applyNumberFormat="0" applyFill="0" applyAlignment="0" applyProtection="0"/>
    <xf numFmtId="0" fontId="76" fillId="0" borderId="20" applyNumberFormat="0" applyFill="0" applyAlignment="0" applyProtection="0"/>
    <xf numFmtId="0" fontId="27" fillId="67" borderId="0">
      <alignment horizontal="right"/>
    </xf>
    <xf numFmtId="168" fontId="4" fillId="0" borderId="0" applyFont="0" applyFill="0" applyBorder="0" applyAlignment="0" applyProtection="0"/>
    <xf numFmtId="43"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43" fontId="35"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2" fillId="56" borderId="26" applyNumberFormat="0" applyAlignment="0" applyProtection="0"/>
    <xf numFmtId="0" fontId="34" fillId="8" borderId="21" applyNumberFormat="0" applyAlignment="0" applyProtection="0"/>
    <xf numFmtId="0" fontId="6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27" applyNumberFormat="0" applyFill="0" applyAlignment="0" applyProtection="0"/>
    <xf numFmtId="0" fontId="79" fillId="0" borderId="0" applyNumberFormat="0" applyFill="0" applyBorder="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26" fillId="9" borderId="2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184" fontId="4" fillId="0" borderId="0" applyFill="0" applyBorder="0" applyAlignment="0" applyProtection="0"/>
    <xf numFmtId="1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80" fillId="68" borderId="0" applyNumberFormat="0" applyBorder="0" applyAlignment="0" applyProtection="0"/>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26" fillId="0" borderId="0"/>
    <xf numFmtId="0" fontId="77" fillId="0" borderId="0" applyNumberFormat="0" applyFont="0" applyFill="0" applyBorder="0"/>
    <xf numFmtId="0" fontId="27" fillId="0" borderId="0"/>
    <xf numFmtId="0" fontId="1" fillId="0" borderId="0"/>
    <xf numFmtId="0" fontId="1" fillId="0" borderId="0"/>
    <xf numFmtId="0" fontId="1" fillId="0" borderId="0"/>
    <xf numFmtId="0" fontId="1" fillId="0" borderId="0"/>
    <xf numFmtId="0" fontId="77" fillId="0" borderId="0" applyNumberFormat="0" applyFont="0" applyFill="0" applyBorder="0"/>
    <xf numFmtId="0" fontId="30" fillId="0" borderId="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30" fillId="0" borderId="0"/>
    <xf numFmtId="0" fontId="1" fillId="0" borderId="0"/>
    <xf numFmtId="0" fontId="36"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4" fillId="0" borderId="0"/>
    <xf numFmtId="0" fontId="30" fillId="0" borderId="0"/>
    <xf numFmtId="0" fontId="30" fillId="0" borderId="0"/>
    <xf numFmtId="0" fontId="30" fillId="0" borderId="0"/>
    <xf numFmtId="0" fontId="38" fillId="0" borderId="0"/>
    <xf numFmtId="0" fontId="1" fillId="0" borderId="0"/>
    <xf numFmtId="0" fontId="1" fillId="0" borderId="0"/>
    <xf numFmtId="0" fontId="4" fillId="0" borderId="0"/>
    <xf numFmtId="0" fontId="1" fillId="0" borderId="0"/>
    <xf numFmtId="0" fontId="38" fillId="0" borderId="0"/>
    <xf numFmtId="0" fontId="77" fillId="0" borderId="0" applyNumberFormat="0" applyFont="0" applyFill="0" applyBorder="0"/>
    <xf numFmtId="0" fontId="1" fillId="0" borderId="0"/>
    <xf numFmtId="0" fontId="35"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38" fillId="0" borderId="0"/>
    <xf numFmtId="0" fontId="4" fillId="0" borderId="0"/>
    <xf numFmtId="0" fontId="26" fillId="0" borderId="0"/>
    <xf numFmtId="0" fontId="39" fillId="0" borderId="0"/>
    <xf numFmtId="0" fontId="1" fillId="0" borderId="0"/>
    <xf numFmtId="0" fontId="26" fillId="0" borderId="0"/>
    <xf numFmtId="0" fontId="1" fillId="0" borderId="0"/>
    <xf numFmtId="0" fontId="30" fillId="0" borderId="0"/>
    <xf numFmtId="0" fontId="26" fillId="0" borderId="0"/>
    <xf numFmtId="0" fontId="4" fillId="0" borderId="0"/>
    <xf numFmtId="0" fontId="4" fillId="0" borderId="0"/>
    <xf numFmtId="0" fontId="4" fillId="0" borderId="0"/>
    <xf numFmtId="0" fontId="30" fillId="0" borderId="0"/>
    <xf numFmtId="0" fontId="30" fillId="0" borderId="0"/>
    <xf numFmtId="0" fontId="26" fillId="0" borderId="0"/>
    <xf numFmtId="0" fontId="30"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alignment vertical="center"/>
    </xf>
    <xf numFmtId="0" fontId="4" fillId="0" borderId="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82" fillId="68" borderId="0" applyNumberFormat="0" applyBorder="0" applyAlignment="0" applyProtection="0"/>
    <xf numFmtId="0" fontId="83" fillId="5" borderId="0" applyNumberFormat="0" applyBorder="0" applyAlignment="0" applyProtection="0"/>
    <xf numFmtId="3" fontId="4" fillId="69" borderId="32" applyFont="0">
      <alignment horizontal="right" vertical="center"/>
      <protection locked="0"/>
    </xf>
    <xf numFmtId="180" fontId="4" fillId="69" borderId="32" applyFont="0">
      <alignment horizontal="right" vertical="center"/>
      <protection locked="0"/>
    </xf>
    <xf numFmtId="10" fontId="4" fillId="69" borderId="32" applyFont="0">
      <alignment horizontal="right" vertical="center"/>
      <protection locked="0"/>
    </xf>
    <xf numFmtId="9" fontId="4" fillId="69" borderId="32" applyFont="0">
      <alignment horizontal="right" vertical="center"/>
      <protection locked="0"/>
    </xf>
    <xf numFmtId="183" fontId="4" fillId="69" borderId="32" applyFont="0">
      <alignment horizontal="right" vertical="center"/>
      <protection locked="0"/>
    </xf>
    <xf numFmtId="176" fontId="4" fillId="69" borderId="32" applyFont="0">
      <alignment horizontal="right" vertical="center"/>
      <protection locked="0"/>
    </xf>
    <xf numFmtId="0" fontId="4" fillId="69" borderId="32" applyFont="0">
      <alignment horizontal="center" vertical="center" wrapText="1"/>
      <protection locked="0"/>
    </xf>
    <xf numFmtId="0" fontId="4" fillId="69" borderId="32" applyNumberFormat="0" applyFont="0">
      <alignment horizontal="center" vertical="center" wrapText="1"/>
      <protection locked="0"/>
    </xf>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37" fillId="0" borderId="24" applyNumberFormat="0" applyFill="0" applyAlignment="0" applyProtection="0"/>
    <xf numFmtId="0" fontId="85" fillId="0" borderId="15" applyNumberFormat="0" applyFill="0" applyAlignment="0" applyProtection="0"/>
    <xf numFmtId="0" fontId="67" fillId="0" borderId="28" applyNumberFormat="0" applyFill="0" applyAlignment="0" applyProtection="0"/>
    <xf numFmtId="0" fontId="86" fillId="0" borderId="16" applyNumberFormat="0" applyFill="0" applyAlignment="0" applyProtection="0"/>
    <xf numFmtId="0" fontId="68" fillId="0" borderId="29" applyNumberFormat="0" applyFill="0" applyAlignment="0" applyProtection="0"/>
    <xf numFmtId="0" fontId="87" fillId="0" borderId="17"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7"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71" fillId="39"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82" fillId="68" borderId="0" applyNumberFormat="0" applyBorder="0" applyAlignment="0" applyProtection="0"/>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0" fontId="4" fillId="0" borderId="0"/>
    <xf numFmtId="0" fontId="4" fillId="0" borderId="0"/>
    <xf numFmtId="0" fontId="38" fillId="0" borderId="0"/>
    <xf numFmtId="0" fontId="4" fillId="0" borderId="0"/>
    <xf numFmtId="0" fontId="4" fillId="0" borderId="0"/>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24" fillId="77" borderId="0"/>
    <xf numFmtId="0" fontId="61"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5" fillId="0" borderId="0" applyNumberFormat="0" applyFill="0" applyBorder="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31" fillId="0" borderId="23"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168" fontId="4"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90" fillId="7" borderId="19"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40" fillId="52" borderId="0" applyNumberFormat="0" applyBorder="0" applyAlignment="0" applyProtection="0"/>
    <xf numFmtId="0" fontId="42" fillId="10" borderId="0" applyNumberFormat="0" applyBorder="0" applyAlignment="0" applyProtection="0"/>
    <xf numFmtId="0" fontId="40" fillId="53" borderId="0" applyNumberFormat="0" applyBorder="0" applyAlignment="0" applyProtection="0"/>
    <xf numFmtId="0" fontId="42" fillId="14" borderId="0" applyNumberFormat="0" applyBorder="0" applyAlignment="0" applyProtection="0"/>
    <xf numFmtId="0" fontId="40" fillId="54" borderId="0" applyNumberFormat="0" applyBorder="0" applyAlignment="0" applyProtection="0"/>
    <xf numFmtId="0" fontId="42" fillId="18" borderId="0" applyNumberFormat="0" applyBorder="0" applyAlignment="0" applyProtection="0"/>
    <xf numFmtId="0" fontId="40" fillId="49" borderId="0" applyNumberFormat="0" applyBorder="0" applyAlignment="0" applyProtection="0"/>
    <xf numFmtId="0" fontId="42" fillId="22" borderId="0" applyNumberFormat="0" applyBorder="0" applyAlignment="0" applyProtection="0"/>
    <xf numFmtId="0" fontId="40" fillId="50" borderId="0" applyNumberFormat="0" applyBorder="0" applyAlignment="0" applyProtection="0"/>
    <xf numFmtId="0" fontId="42" fillId="26" borderId="0" applyNumberFormat="0" applyBorder="0" applyAlignment="0" applyProtection="0"/>
    <xf numFmtId="0" fontId="40" fillId="55" borderId="0" applyNumberFormat="0" applyBorder="0" applyAlignment="0" applyProtection="0"/>
    <xf numFmtId="0" fontId="42" fillId="30" borderId="0" applyNumberFormat="0" applyBorder="0" applyAlignment="0" applyProtection="0"/>
    <xf numFmtId="187" fontId="4" fillId="0" borderId="0" applyFon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24" fillId="57" borderId="31"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6" fillId="0" borderId="0"/>
    <xf numFmtId="43" fontId="1" fillId="0" borderId="0" applyFont="0" applyFill="0" applyBorder="0" applyAlignment="0" applyProtection="0"/>
    <xf numFmtId="0" fontId="29"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0" fontId="1" fillId="0" borderId="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cellStyleXfs>
  <cellXfs count="397">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1" fontId="10" fillId="2" borderId="3" xfId="6" applyNumberFormat="1" applyFont="1" applyFill="1" applyBorder="1" applyAlignment="1">
      <alignment horizontal="right"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8" fillId="2" borderId="12" xfId="0" applyFont="1" applyFill="1" applyBorder="1" applyAlignment="1">
      <alignment vertical="center"/>
    </xf>
    <xf numFmtId="0" fontId="6" fillId="2" borderId="12" xfId="0" applyFont="1" applyFill="1" applyBorder="1" applyAlignment="1">
      <alignment horizontal="right" vertical="center"/>
    </xf>
    <xf numFmtId="0" fontId="2" fillId="2" borderId="0" xfId="0" applyFont="1" applyFill="1" applyAlignment="1">
      <alignment vertical="center"/>
    </xf>
    <xf numFmtId="164" fontId="2" fillId="2" borderId="0" xfId="4" applyNumberFormat="1" applyFont="1" applyFill="1" applyAlignment="1">
      <alignment horizontal="center" vertical="center"/>
    </xf>
    <xf numFmtId="0" fontId="2" fillId="2" borderId="0" xfId="0" applyFont="1" applyFill="1" applyAlignment="1">
      <alignment vertical="center" wrapText="1"/>
    </xf>
    <xf numFmtId="0" fontId="3" fillId="2" borderId="13" xfId="0" applyFont="1" applyFill="1" applyBorder="1" applyAlignment="1">
      <alignment vertical="center"/>
    </xf>
    <xf numFmtId="164" fontId="3" fillId="2" borderId="13" xfId="4"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164" fontId="3" fillId="2" borderId="13" xfId="4" applyNumberFormat="1" applyFont="1" applyFill="1" applyBorder="1" applyAlignment="1">
      <alignment horizontal="center" vertical="center"/>
    </xf>
    <xf numFmtId="0" fontId="2" fillId="2" borderId="0" xfId="0" applyFont="1" applyFill="1" applyAlignment="1">
      <alignment vertical="top" wrapText="1"/>
    </xf>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12" xfId="0" applyFont="1" applyFill="1" applyBorder="1" applyAlignment="1">
      <alignment horizontal="right" vertical="center"/>
    </xf>
    <xf numFmtId="164" fontId="3" fillId="2" borderId="13"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12"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13"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quotePrefix="1" applyFont="1"/>
    <xf numFmtId="0" fontId="2" fillId="0" borderId="0" xfId="0" applyFont="1" applyAlignment="1">
      <alignment vertical="center"/>
    </xf>
    <xf numFmtId="164" fontId="2" fillId="0" borderId="0" xfId="4" applyNumberFormat="1" applyFont="1"/>
    <xf numFmtId="0" fontId="3" fillId="0" borderId="2" xfId="0" applyFont="1" applyBorder="1" applyAlignment="1">
      <alignment vertical="center"/>
    </xf>
    <xf numFmtId="164" fontId="3" fillId="0" borderId="2" xfId="4" applyNumberFormat="1" applyFont="1" applyBorder="1" applyAlignment="1">
      <alignment vertical="center"/>
    </xf>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165" fontId="2" fillId="0" borderId="0" xfId="4" applyNumberFormat="1" applyFont="1" applyAlignment="1">
      <alignment horizontal="right" vertical="center"/>
    </xf>
    <xf numFmtId="0" fontId="2" fillId="0" borderId="0" xfId="0" applyFont="1" applyAlignment="1">
      <alignment horizontal="left"/>
    </xf>
    <xf numFmtId="0" fontId="8" fillId="0" borderId="0" xfId="0" applyFont="1"/>
    <xf numFmtId="164" fontId="2" fillId="0" borderId="0" xfId="0" applyNumberFormat="1" applyFont="1"/>
    <xf numFmtId="0" fontId="3" fillId="0" borderId="0" xfId="0" applyFont="1" applyAlignment="1">
      <alignment horizontal="left" vertical="center"/>
    </xf>
    <xf numFmtId="165" fontId="3" fillId="0" borderId="0" xfId="4" applyNumberFormat="1" applyFont="1" applyAlignment="1">
      <alignment horizontal="center"/>
    </xf>
    <xf numFmtId="165" fontId="3" fillId="0" borderId="0" xfId="0" applyNumberFormat="1" applyFont="1"/>
    <xf numFmtId="165" fontId="3" fillId="0" borderId="0" xfId="0" applyNumberFormat="1" applyFont="1" applyAlignment="1">
      <alignment horizontal="left" vertical="center"/>
    </xf>
    <xf numFmtId="0" fontId="1" fillId="0" borderId="0" xfId="0" applyFont="1"/>
    <xf numFmtId="0" fontId="2" fillId="2" borderId="0" xfId="0" applyFont="1" applyFill="1"/>
    <xf numFmtId="10" fontId="0" fillId="0" borderId="0" xfId="0" applyNumberFormat="1"/>
    <xf numFmtId="0" fontId="8" fillId="2" borderId="12" xfId="0" applyFont="1" applyFill="1" applyBorder="1" applyAlignment="1">
      <alignment horizontal="left" indent="2"/>
    </xf>
    <xf numFmtId="164" fontId="8" fillId="2" borderId="12" xfId="0" applyNumberFormat="1" applyFont="1" applyFill="1" applyBorder="1" applyAlignment="1">
      <alignment horizontal="left" indent="2"/>
    </xf>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0" fontId="11"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left" vertical="top" wrapText="1"/>
    </xf>
    <xf numFmtId="0" fontId="11" fillId="0" borderId="0" xfId="0" applyFont="1"/>
    <xf numFmtId="0" fontId="10" fillId="2" borderId="12" xfId="0" applyFont="1" applyFill="1" applyBorder="1" applyAlignment="1">
      <alignment horizontal="center" vertical="center"/>
    </xf>
    <xf numFmtId="0" fontId="3"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0" fontId="2" fillId="2" borderId="13" xfId="0" applyFont="1" applyFill="1" applyBorder="1" applyAlignment="1">
      <alignment horizontal="center" vertical="center"/>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4" fontId="2" fillId="0" borderId="0" xfId="4" applyNumberFormat="1" applyFont="1" applyFill="1" applyBorder="1"/>
    <xf numFmtId="165" fontId="16" fillId="2" borderId="0" xfId="1" applyNumberFormat="1" applyFont="1" applyFill="1" applyBorder="1" applyAlignment="1">
      <alignment horizontal="left" vertical="center"/>
    </xf>
    <xf numFmtId="164" fontId="2" fillId="0" borderId="0" xfId="4" applyNumberFormat="1" applyFont="1" applyFill="1" applyAlignment="1">
      <alignment horizontal="center" vertical="center"/>
    </xf>
    <xf numFmtId="164" fontId="3" fillId="0" borderId="13" xfId="4" applyNumberFormat="1" applyFont="1" applyFill="1" applyBorder="1" applyAlignment="1">
      <alignment horizontal="center" vertical="center"/>
    </xf>
    <xf numFmtId="0" fontId="17" fillId="0" borderId="0" xfId="0" applyFont="1"/>
    <xf numFmtId="0" fontId="2" fillId="0" borderId="0" xfId="0" applyFont="1" applyAlignment="1">
      <alignment horizontal="left" vertical="top" wrapText="1"/>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165" fontId="15" fillId="2" borderId="0" xfId="0" applyNumberFormat="1" applyFont="1" applyFill="1"/>
    <xf numFmtId="0" fontId="11" fillId="2" borderId="0" xfId="2" applyNumberFormat="1" applyFont="1" applyFill="1" applyBorder="1" applyAlignment="1">
      <alignment horizontal="right" vertical="center"/>
    </xf>
    <xf numFmtId="0" fontId="18" fillId="2" borderId="0" xfId="0" applyFont="1" applyFill="1" applyAlignment="1">
      <alignment vertical="center" wrapText="1"/>
    </xf>
    <xf numFmtId="164" fontId="18" fillId="2" borderId="0" xfId="4" applyNumberFormat="1" applyFont="1" applyFill="1" applyBorder="1" applyAlignment="1">
      <alignment horizontal="right" vertical="top"/>
    </xf>
    <xf numFmtId="0" fontId="10" fillId="2" borderId="0" xfId="0" applyFont="1" applyFill="1" applyAlignment="1">
      <alignment vertical="center" wrapText="1"/>
    </xf>
    <xf numFmtId="164" fontId="10" fillId="2" borderId="0" xfId="4" applyNumberFormat="1" applyFont="1" applyFill="1" applyBorder="1" applyAlignment="1">
      <alignment horizontal="right" vertical="top"/>
    </xf>
    <xf numFmtId="0" fontId="18" fillId="0" borderId="0" xfId="0" applyFont="1" applyAlignment="1">
      <alignment vertical="center" wrapText="1"/>
    </xf>
    <xf numFmtId="164" fontId="18" fillId="0" borderId="0" xfId="4" applyNumberFormat="1" applyFont="1" applyFill="1" applyBorder="1" applyAlignment="1">
      <alignment horizontal="right" vertical="top"/>
    </xf>
    <xf numFmtId="0" fontId="10" fillId="0" borderId="0" xfId="0" applyFont="1" applyAlignment="1">
      <alignment vertical="center" wrapText="1"/>
    </xf>
    <xf numFmtId="164" fontId="10" fillId="0" borderId="0" xfId="4" applyNumberFormat="1" applyFont="1" applyFill="1" applyBorder="1" applyAlignment="1">
      <alignment horizontal="right" vertical="top"/>
    </xf>
    <xf numFmtId="0" fontId="20" fillId="0" borderId="3" xfId="0" applyFont="1" applyBorder="1"/>
    <xf numFmtId="14" fontId="19" fillId="0" borderId="3" xfId="0" applyNumberFormat="1" applyFont="1" applyBorder="1" applyAlignment="1">
      <alignment horizontal="right" vertical="center"/>
    </xf>
    <xf numFmtId="0" fontId="22" fillId="0" borderId="0" xfId="0" applyFont="1"/>
    <xf numFmtId="0" fontId="23" fillId="0" borderId="0" xfId="0" applyFont="1" applyAlignment="1">
      <alignment vertical="center"/>
    </xf>
    <xf numFmtId="9" fontId="3" fillId="0" borderId="0" xfId="2" applyFont="1" applyFill="1" applyBorder="1" applyAlignment="1">
      <alignment vertical="center"/>
    </xf>
    <xf numFmtId="0" fontId="18" fillId="0" borderId="0" xfId="0" applyFont="1"/>
    <xf numFmtId="164" fontId="10" fillId="0" borderId="2" xfId="5" applyNumberFormat="1" applyFont="1" applyFill="1" applyBorder="1"/>
    <xf numFmtId="164" fontId="11" fillId="0" borderId="0" xfId="5" applyNumberFormat="1" applyFont="1" applyFill="1" applyBorder="1"/>
    <xf numFmtId="164" fontId="10" fillId="0" borderId="0" xfId="5" applyNumberFormat="1" applyFont="1" applyFill="1" applyBorder="1"/>
    <xf numFmtId="0" fontId="11" fillId="0" borderId="0" xfId="0" applyFont="1" applyAlignment="1">
      <alignment horizontal="left"/>
    </xf>
    <xf numFmtId="164" fontId="11" fillId="0" borderId="0" xfId="2" applyNumberFormat="1" applyFont="1" applyFill="1" applyBorder="1" applyAlignment="1">
      <alignment vertical="center"/>
    </xf>
    <xf numFmtId="164" fontId="11" fillId="0" borderId="0" xfId="2" applyNumberFormat="1" applyFont="1" applyFill="1" applyAlignment="1">
      <alignment vertical="center"/>
    </xf>
    <xf numFmtId="0" fontId="11" fillId="0" borderId="0" xfId="0" applyFont="1" applyAlignment="1">
      <alignment horizontal="left" vertical="top" wrapText="1"/>
    </xf>
    <xf numFmtId="0" fontId="10" fillId="0" borderId="4" xfId="0" applyFont="1" applyBorder="1" applyAlignment="1">
      <alignment vertical="center"/>
    </xf>
    <xf numFmtId="164" fontId="10" fillId="0" borderId="4" xfId="2" applyNumberFormat="1" applyFont="1" applyFill="1" applyBorder="1" applyAlignment="1">
      <alignment vertical="center"/>
    </xf>
    <xf numFmtId="164" fontId="3" fillId="0" borderId="2" xfId="5" applyNumberFormat="1" applyFont="1" applyFill="1" applyBorder="1"/>
    <xf numFmtId="164" fontId="2" fillId="0" borderId="0" xfId="5" applyNumberFormat="1" applyFont="1" applyFill="1" applyBorder="1"/>
    <xf numFmtId="164" fontId="3" fillId="0" borderId="0" xfId="5" applyNumberFormat="1" applyFont="1" applyFill="1" applyBorder="1"/>
    <xf numFmtId="164" fontId="2" fillId="0" borderId="0" xfId="2" applyNumberFormat="1" applyFont="1" applyFill="1" applyBorder="1" applyAlignment="1">
      <alignment vertical="center"/>
    </xf>
    <xf numFmtId="164" fontId="3" fillId="0" borderId="4" xfId="2" applyNumberFormat="1" applyFont="1" applyFill="1" applyBorder="1" applyAlignment="1">
      <alignment vertical="center"/>
    </xf>
    <xf numFmtId="9" fontId="2" fillId="0" borderId="0" xfId="2" applyFont="1" applyFill="1"/>
    <xf numFmtId="164" fontId="11" fillId="0" borderId="0" xfId="5" applyNumberFormat="1" applyFont="1" applyFill="1"/>
    <xf numFmtId="164" fontId="10" fillId="0" borderId="0" xfId="5" applyNumberFormat="1" applyFont="1" applyFill="1"/>
    <xf numFmtId="164" fontId="10" fillId="0" borderId="4" xfId="5" applyNumberFormat="1" applyFont="1" applyFill="1" applyBorder="1" applyAlignment="1">
      <alignment vertical="center"/>
    </xf>
    <xf numFmtId="164" fontId="10" fillId="0" borderId="0" xfId="5" applyNumberFormat="1" applyFont="1" applyFill="1" applyBorder="1" applyAlignment="1">
      <alignment vertical="center"/>
    </xf>
    <xf numFmtId="164" fontId="2" fillId="0" borderId="0" xfId="5" applyNumberFormat="1" applyFont="1" applyFill="1"/>
    <xf numFmtId="164" fontId="3" fillId="0" borderId="0" xfId="5" applyNumberFormat="1" applyFont="1" applyFill="1"/>
    <xf numFmtId="164" fontId="3" fillId="0" borderId="2" xfId="5" applyNumberFormat="1" applyFont="1" applyFill="1" applyBorder="1" applyAlignment="1">
      <alignment vertical="center"/>
    </xf>
    <xf numFmtId="164" fontId="10" fillId="0" borderId="2" xfId="5" applyNumberFormat="1" applyFont="1" applyFill="1" applyBorder="1" applyAlignment="1">
      <alignment vertical="center"/>
    </xf>
    <xf numFmtId="164" fontId="10" fillId="0" borderId="0" xfId="2" applyNumberFormat="1" applyFont="1" applyFill="1" applyAlignment="1">
      <alignment vertical="center"/>
    </xf>
    <xf numFmtId="164" fontId="10" fillId="0" borderId="0" xfId="0" applyNumberFormat="1" applyFont="1"/>
    <xf numFmtId="164" fontId="11" fillId="0" borderId="0" xfId="0" applyNumberFormat="1" applyFont="1"/>
    <xf numFmtId="164" fontId="3" fillId="0" borderId="4" xfId="5" applyNumberFormat="1" applyFont="1" applyFill="1" applyBorder="1" applyAlignment="1">
      <alignment vertical="center"/>
    </xf>
    <xf numFmtId="164" fontId="3" fillId="0" borderId="0" xfId="5" applyNumberFormat="1" applyFont="1" applyFill="1" applyBorder="1" applyAlignment="1">
      <alignment vertical="center"/>
    </xf>
    <xf numFmtId="0" fontId="10" fillId="0" borderId="0" xfId="0" applyFont="1"/>
    <xf numFmtId="0" fontId="20" fillId="0" borderId="0" xfId="0" applyFont="1"/>
    <xf numFmtId="14" fontId="19" fillId="0" borderId="0" xfId="0" applyNumberFormat="1" applyFont="1" applyAlignment="1">
      <alignment horizontal="right" vertical="center"/>
    </xf>
    <xf numFmtId="164" fontId="11" fillId="0" borderId="1" xfId="0" applyNumberFormat="1" applyFont="1" applyBorder="1"/>
    <xf numFmtId="0" fontId="10" fillId="0" borderId="4" xfId="0" applyFont="1" applyBorder="1" applyAlignment="1">
      <alignment wrapText="1"/>
    </xf>
    <xf numFmtId="164" fontId="10" fillId="0" borderId="4" xfId="0" applyNumberFormat="1" applyFont="1" applyBorder="1"/>
    <xf numFmtId="0" fontId="10" fillId="0" borderId="0" xfId="0" applyFont="1" applyAlignment="1">
      <alignment wrapText="1"/>
    </xf>
    <xf numFmtId="0" fontId="11" fillId="0" borderId="0" xfId="0" applyFont="1" applyAlignment="1">
      <alignment wrapText="1"/>
    </xf>
    <xf numFmtId="164" fontId="11" fillId="0" borderId="0" xfId="4" applyNumberFormat="1" applyFont="1" applyFill="1" applyBorder="1" applyAlignment="1">
      <alignment horizontal="left" vertical="center"/>
    </xf>
    <xf numFmtId="0" fontId="10" fillId="0" borderId="0" xfId="0" applyFont="1" applyAlignment="1">
      <alignment horizontal="left" vertical="center" wrapText="1"/>
    </xf>
    <xf numFmtId="164" fontId="10" fillId="0" borderId="0" xfId="4" applyNumberFormat="1" applyFont="1" applyFill="1" applyBorder="1" applyAlignment="1">
      <alignment horizontal="center" vertical="center"/>
    </xf>
    <xf numFmtId="0" fontId="10" fillId="0" borderId="3" xfId="0" applyFont="1" applyBorder="1"/>
    <xf numFmtId="166" fontId="11" fillId="0" borderId="0" xfId="2" applyNumberFormat="1" applyFont="1" applyFill="1" applyBorder="1" applyAlignment="1">
      <alignment horizontal="righ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4" fontId="11" fillId="0" borderId="0" xfId="4" applyNumberFormat="1" applyFont="1" applyFill="1" applyBorder="1"/>
    <xf numFmtId="0" fontId="20" fillId="0" borderId="3" xfId="0" applyFont="1" applyBorder="1" applyAlignment="1">
      <alignment wrapText="1"/>
    </xf>
    <xf numFmtId="165" fontId="2" fillId="0" borderId="0" xfId="4" applyNumberFormat="1" applyFont="1" applyFill="1" applyBorder="1"/>
    <xf numFmtId="164" fontId="11" fillId="0" borderId="0" xfId="4" applyNumberFormat="1" applyFont="1" applyFill="1" applyAlignment="1">
      <alignment horizontal="center" vertical="center"/>
    </xf>
    <xf numFmtId="164" fontId="3" fillId="0" borderId="13" xfId="4" applyNumberFormat="1" applyFont="1" applyFill="1" applyBorder="1" applyAlignment="1">
      <alignment vertical="center"/>
    </xf>
    <xf numFmtId="164" fontId="10" fillId="0" borderId="13" xfId="4" applyNumberFormat="1" applyFont="1" applyFill="1" applyBorder="1" applyAlignment="1">
      <alignment vertical="center"/>
    </xf>
    <xf numFmtId="164" fontId="22" fillId="0" borderId="0" xfId="4" applyNumberFormat="1" applyFont="1" applyFill="1" applyAlignment="1">
      <alignment horizontal="center" vertical="center"/>
    </xf>
    <xf numFmtId="0" fontId="0" fillId="0" borderId="0" xfId="0" applyAlignment="1">
      <alignment horizontal="center" vertical="center"/>
    </xf>
    <xf numFmtId="164" fontId="10" fillId="0" borderId="13" xfId="4" applyNumberFormat="1" applyFont="1" applyFill="1" applyBorder="1" applyAlignment="1">
      <alignment horizontal="center" vertical="center"/>
    </xf>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6" fontId="2" fillId="2" borderId="2" xfId="2" applyNumberFormat="1" applyFont="1" applyFill="1" applyBorder="1" applyAlignment="1">
      <alignment horizontal="right" vertical="center"/>
    </xf>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6" xfId="9" applyNumberFormat="1" applyFont="1" applyFill="1" applyBorder="1" applyAlignment="1">
      <alignment horizontal="left" vertical="center"/>
    </xf>
    <xf numFmtId="0" fontId="0" fillId="2" borderId="0" xfId="0" applyFill="1"/>
    <xf numFmtId="0" fontId="30" fillId="0" borderId="3" xfId="0" applyFont="1" applyBorder="1"/>
    <xf numFmtId="14" fontId="91" fillId="0" borderId="3" xfId="0" applyNumberFormat="1" applyFont="1" applyBorder="1" applyAlignment="1">
      <alignment horizontal="right" vertical="center"/>
    </xf>
    <xf numFmtId="0" fontId="33" fillId="0" borderId="0" xfId="0" applyFont="1"/>
    <xf numFmtId="164" fontId="92" fillId="2" borderId="0" xfId="4" applyNumberFormat="1" applyFont="1" applyFill="1" applyBorder="1" applyAlignment="1">
      <alignment horizontal="right" vertical="top"/>
    </xf>
    <xf numFmtId="0" fontId="3" fillId="0" borderId="36" xfId="0" applyFont="1" applyBorder="1"/>
    <xf numFmtId="164" fontId="3" fillId="0" borderId="36" xfId="4" applyNumberFormat="1" applyFont="1" applyFill="1" applyBorder="1"/>
    <xf numFmtId="0" fontId="10" fillId="0" borderId="36" xfId="0" applyFont="1" applyBorder="1"/>
    <xf numFmtId="164" fontId="10" fillId="0" borderId="36" xfId="4" applyNumberFormat="1" applyFont="1" applyFill="1" applyBorder="1"/>
    <xf numFmtId="0" fontId="19" fillId="0" borderId="0" xfId="0" applyFont="1"/>
    <xf numFmtId="0" fontId="93" fillId="2" borderId="0" xfId="0" applyFont="1" applyFill="1" applyAlignment="1">
      <alignment vertical="center" wrapText="1"/>
    </xf>
    <xf numFmtId="164" fontId="18" fillId="2" borderId="9" xfId="4" applyNumberFormat="1" applyFont="1" applyFill="1" applyBorder="1" applyAlignment="1">
      <alignment horizontal="right" vertical="top"/>
    </xf>
    <xf numFmtId="0" fontId="93" fillId="0" borderId="0" xfId="0" applyFont="1" applyAlignment="1">
      <alignment vertical="center" wrapText="1"/>
    </xf>
    <xf numFmtId="175" fontId="0" fillId="0" borderId="0" xfId="0" applyNumberFormat="1"/>
    <xf numFmtId="167" fontId="36" fillId="2" borderId="0" xfId="0" applyNumberFormat="1" applyFont="1" applyFill="1"/>
    <xf numFmtId="174" fontId="0" fillId="0" borderId="0" xfId="1" applyNumberFormat="1" applyFont="1"/>
    <xf numFmtId="3" fontId="0" fillId="0" borderId="0" xfId="0" applyNumberFormat="1"/>
    <xf numFmtId="166" fontId="0" fillId="0" borderId="0" xfId="47" applyNumberFormat="1" applyFont="1"/>
    <xf numFmtId="177" fontId="0" fillId="0" borderId="0" xfId="47" applyNumberFormat="1" applyFont="1"/>
    <xf numFmtId="10" fontId="0" fillId="0" borderId="0" xfId="2" applyNumberFormat="1" applyFont="1"/>
    <xf numFmtId="188" fontId="0" fillId="0" borderId="0" xfId="0" applyNumberFormat="1"/>
    <xf numFmtId="188" fontId="0" fillId="0" borderId="0" xfId="2" applyNumberFormat="1" applyFont="1"/>
    <xf numFmtId="189" fontId="0" fillId="0" borderId="0" xfId="0" applyNumberFormat="1"/>
    <xf numFmtId="189" fontId="0" fillId="0" borderId="0" xfId="2" applyNumberFormat="1" applyFont="1"/>
    <xf numFmtId="0" fontId="94" fillId="2" borderId="0" xfId="0" applyFont="1" applyFill="1"/>
    <xf numFmtId="0" fontId="91" fillId="2" borderId="37" xfId="0" applyFont="1" applyFill="1" applyBorder="1" applyAlignment="1">
      <alignment horizontal="center" vertical="center"/>
    </xf>
    <xf numFmtId="0" fontId="91" fillId="2" borderId="6" xfId="0" applyFont="1" applyFill="1" applyBorder="1" applyAlignment="1">
      <alignment horizontal="right" vertical="center" wrapText="1"/>
    </xf>
    <xf numFmtId="0" fontId="91" fillId="2" borderId="6" xfId="0" applyFont="1" applyFill="1" applyBorder="1" applyAlignment="1">
      <alignment horizontal="center" vertical="center" wrapText="1"/>
    </xf>
    <xf numFmtId="0" fontId="4" fillId="2" borderId="0" xfId="0" applyFont="1" applyFill="1" applyAlignment="1">
      <alignment vertical="center" wrapText="1"/>
    </xf>
    <xf numFmtId="164" fontId="4" fillId="2" borderId="8" xfId="4" applyNumberFormat="1" applyFont="1" applyFill="1" applyBorder="1" applyAlignment="1">
      <alignment horizontal="right" vertical="top"/>
    </xf>
    <xf numFmtId="164" fontId="4" fillId="2" borderId="9" xfId="4" applyNumberFormat="1" applyFont="1" applyFill="1" applyBorder="1" applyAlignment="1">
      <alignment horizontal="right" vertical="center"/>
    </xf>
    <xf numFmtId="164" fontId="4" fillId="2" borderId="10" xfId="4" quotePrefix="1" applyNumberFormat="1" applyFont="1" applyFill="1" applyBorder="1" applyAlignment="1">
      <alignment horizontal="right" vertical="center"/>
    </xf>
    <xf numFmtId="164" fontId="4" fillId="2" borderId="10" xfId="4" applyNumberFormat="1" applyFont="1" applyFill="1" applyBorder="1" applyAlignment="1">
      <alignment horizontal="right" vertical="center"/>
    </xf>
    <xf numFmtId="164" fontId="4" fillId="2" borderId="8" xfId="4" applyNumberFormat="1" applyFont="1" applyFill="1" applyBorder="1" applyAlignment="1">
      <alignment horizontal="right" vertical="center"/>
    </xf>
    <xf numFmtId="164" fontId="4" fillId="0" borderId="7" xfId="4" applyNumberFormat="1" applyFont="1" applyFill="1" applyBorder="1" applyAlignment="1">
      <alignment horizontal="right" vertical="top"/>
    </xf>
    <xf numFmtId="164" fontId="4" fillId="0" borderId="9" xfId="4" applyNumberFormat="1" applyFont="1" applyFill="1" applyBorder="1" applyAlignment="1">
      <alignment horizontal="right" vertical="center"/>
    </xf>
    <xf numFmtId="164" fontId="4" fillId="0" borderId="10" xfId="4" applyNumberFormat="1" applyFont="1" applyFill="1" applyBorder="1" applyAlignment="1">
      <alignment horizontal="right" vertical="center"/>
    </xf>
    <xf numFmtId="0" fontId="24" fillId="2" borderId="4" xfId="0" applyFont="1" applyFill="1" applyBorder="1" applyAlignment="1">
      <alignment vertical="center" wrapText="1"/>
    </xf>
    <xf numFmtId="164" fontId="24" fillId="2" borderId="11" xfId="4" applyNumberFormat="1" applyFont="1" applyFill="1" applyBorder="1" applyAlignment="1">
      <alignment horizontal="right" vertical="top"/>
    </xf>
    <xf numFmtId="164" fontId="24" fillId="2" borderId="14" xfId="4" applyNumberFormat="1" applyFont="1" applyFill="1" applyBorder="1" applyAlignment="1">
      <alignment horizontal="right" vertical="top"/>
    </xf>
    <xf numFmtId="0" fontId="24" fillId="0" borderId="0" xfId="0" applyFont="1" applyAlignment="1">
      <alignment vertical="center" wrapText="1"/>
    </xf>
    <xf numFmtId="0" fontId="91" fillId="0" borderId="37" xfId="0" applyFont="1" applyBorder="1" applyAlignment="1">
      <alignment horizontal="center" vertical="center"/>
    </xf>
    <xf numFmtId="0" fontId="91" fillId="0" borderId="6" xfId="0" applyFont="1" applyBorder="1" applyAlignment="1">
      <alignment horizontal="right" vertical="center" wrapText="1"/>
    </xf>
    <xf numFmtId="0" fontId="4" fillId="0" borderId="0" xfId="0" applyFont="1" applyAlignment="1">
      <alignment vertical="center" wrapText="1"/>
    </xf>
    <xf numFmtId="164" fontId="4" fillId="0" borderId="8" xfId="4" applyNumberFormat="1" applyFont="1" applyFill="1" applyBorder="1" applyAlignment="1">
      <alignment horizontal="right" vertical="top"/>
    </xf>
    <xf numFmtId="164" fontId="4" fillId="0" borderId="10" xfId="4" quotePrefix="1" applyNumberFormat="1" applyFont="1" applyFill="1" applyBorder="1" applyAlignment="1">
      <alignment horizontal="right" vertical="center"/>
    </xf>
    <xf numFmtId="164" fontId="4" fillId="0" borderId="8" xfId="4" applyNumberFormat="1" applyFont="1" applyFill="1" applyBorder="1" applyAlignment="1">
      <alignment horizontal="right" vertical="center"/>
    </xf>
    <xf numFmtId="0" fontId="24" fillId="0" borderId="11" xfId="0" applyFont="1" applyBorder="1" applyAlignment="1">
      <alignment vertical="center" wrapText="1"/>
    </xf>
    <xf numFmtId="164" fontId="24" fillId="0" borderId="11" xfId="4" applyNumberFormat="1" applyFont="1" applyFill="1" applyBorder="1" applyAlignment="1">
      <alignment horizontal="right" vertical="top"/>
    </xf>
    <xf numFmtId="164" fontId="24" fillId="0" borderId="14" xfId="4" applyNumberFormat="1" applyFont="1" applyFill="1" applyBorder="1" applyAlignment="1">
      <alignment horizontal="right" vertical="top"/>
    </xf>
    <xf numFmtId="0" fontId="94" fillId="0" borderId="9" xfId="0" applyFont="1" applyBorder="1"/>
    <xf numFmtId="164" fontId="4" fillId="0" borderId="8" xfId="0" applyNumberFormat="1" applyFont="1" applyBorder="1" applyAlignment="1">
      <alignment horizontal="right" vertical="center"/>
    </xf>
    <xf numFmtId="0" fontId="24" fillId="0" borderId="4" xfId="0" applyFont="1" applyBorder="1" applyAlignment="1">
      <alignment vertical="center" wrapText="1"/>
    </xf>
    <xf numFmtId="0" fontId="94" fillId="2" borderId="9" xfId="0" applyFont="1" applyFill="1" applyBorder="1"/>
    <xf numFmtId="0" fontId="24" fillId="0" borderId="6" xfId="0" applyFont="1" applyBorder="1" applyAlignment="1">
      <alignment vertical="center" wrapText="1"/>
    </xf>
    <xf numFmtId="0" fontId="4" fillId="0" borderId="8" xfId="0" applyFont="1" applyBorder="1" applyAlignment="1">
      <alignment vertical="center" wrapText="1"/>
    </xf>
    <xf numFmtId="0" fontId="24" fillId="0" borderId="14" xfId="0" applyFont="1" applyBorder="1" applyAlignment="1">
      <alignment vertical="center" wrapText="1"/>
    </xf>
    <xf numFmtId="0" fontId="24" fillId="0" borderId="0" xfId="0" applyFont="1" applyBorder="1" applyAlignment="1">
      <alignment vertical="center" wrapText="1"/>
    </xf>
    <xf numFmtId="164" fontId="24" fillId="2" borderId="0" xfId="4" applyNumberFormat="1" applyFont="1" applyFill="1" applyBorder="1" applyAlignment="1">
      <alignment horizontal="right" vertical="top"/>
    </xf>
    <xf numFmtId="0" fontId="92" fillId="0" borderId="0" xfId="0" applyFont="1" applyAlignment="1">
      <alignment vertical="center"/>
    </xf>
    <xf numFmtId="164" fontId="92" fillId="0" borderId="0" xfId="2" applyNumberFormat="1" applyFont="1" applyFill="1" applyBorder="1" applyAlignment="1">
      <alignment vertical="center"/>
    </xf>
    <xf numFmtId="0" fontId="95" fillId="0" borderId="0" xfId="0" applyFont="1"/>
    <xf numFmtId="0" fontId="92" fillId="2" borderId="0" xfId="0" applyFont="1" applyFill="1" applyAlignment="1">
      <alignment vertical="center" wrapText="1"/>
    </xf>
    <xf numFmtId="0" fontId="30" fillId="0" borderId="0" xfId="0" applyFont="1"/>
    <xf numFmtId="14" fontId="91" fillId="0" borderId="0" xfId="0" applyNumberFormat="1" applyFont="1" applyAlignment="1">
      <alignment horizontal="right" vertical="center"/>
    </xf>
    <xf numFmtId="0" fontId="33" fillId="0" borderId="0" xfId="0" applyFont="1" applyAlignment="1">
      <alignment horizontal="left" vertical="center"/>
    </xf>
    <xf numFmtId="0" fontId="96" fillId="0" borderId="39" xfId="0" applyFont="1" applyBorder="1"/>
    <xf numFmtId="164" fontId="96" fillId="0" borderId="39" xfId="4" applyNumberFormat="1" applyFont="1" applyFill="1" applyBorder="1"/>
    <xf numFmtId="164" fontId="33" fillId="0" borderId="0" xfId="4" applyNumberFormat="1" applyFont="1" applyFill="1" applyBorder="1"/>
    <xf numFmtId="0" fontId="96" fillId="0" borderId="0" xfId="0" applyFont="1" applyBorder="1"/>
    <xf numFmtId="164" fontId="96" fillId="0" borderId="0" xfId="4" applyNumberFormat="1" applyFont="1" applyFill="1" applyBorder="1"/>
    <xf numFmtId="0" fontId="6" fillId="2" borderId="0" xfId="0" applyFont="1" applyFill="1"/>
    <xf numFmtId="0" fontId="11" fillId="0" borderId="41" xfId="0" applyFont="1" applyBorder="1" applyAlignment="1">
      <alignment vertical="center"/>
    </xf>
    <xf numFmtId="164" fontId="11" fillId="0" borderId="41" xfId="2" applyNumberFormat="1" applyFont="1" applyFill="1" applyBorder="1" applyAlignment="1">
      <alignment vertical="center"/>
    </xf>
    <xf numFmtId="164" fontId="11" fillId="0" borderId="41" xfId="5" applyNumberFormat="1" applyFont="1" applyFill="1" applyBorder="1" applyAlignment="1">
      <alignment vertical="center"/>
    </xf>
    <xf numFmtId="0" fontId="10" fillId="0" borderId="39" xfId="0" applyFont="1" applyBorder="1" applyAlignment="1">
      <alignment wrapText="1"/>
    </xf>
    <xf numFmtId="164" fontId="10" fillId="0" borderId="39" xfId="0" applyNumberFormat="1" applyFont="1" applyBorder="1"/>
    <xf numFmtId="164" fontId="11" fillId="0" borderId="39" xfId="0" applyNumberFormat="1" applyFont="1" applyBorder="1"/>
    <xf numFmtId="0" fontId="10" fillId="0" borderId="39" xfId="0" applyFont="1" applyBorder="1" applyAlignment="1">
      <alignment horizontal="left" vertical="center" wrapText="1"/>
    </xf>
    <xf numFmtId="164" fontId="10" fillId="0" borderId="39" xfId="0" applyNumberFormat="1" applyFont="1" applyBorder="1" applyAlignment="1">
      <alignment horizontal="center" vertical="center"/>
    </xf>
    <xf numFmtId="164" fontId="10" fillId="0" borderId="39" xfId="4" applyNumberFormat="1" applyFont="1" applyFill="1" applyBorder="1" applyAlignment="1">
      <alignment horizontal="center" vertical="center"/>
    </xf>
    <xf numFmtId="0" fontId="4" fillId="0" borderId="0" xfId="0" applyFont="1" applyAlignment="1">
      <alignment horizontal="left" vertical="top" wrapText="1"/>
    </xf>
    <xf numFmtId="10" fontId="11" fillId="2" borderId="2" xfId="2" applyNumberFormat="1" applyFont="1" applyFill="1" applyBorder="1" applyAlignment="1">
      <alignment horizontal="right" vertical="center"/>
    </xf>
    <xf numFmtId="166" fontId="0" fillId="0" borderId="0" xfId="0" applyNumberFormat="1"/>
    <xf numFmtId="1" fontId="15" fillId="2" borderId="0" xfId="0" applyNumberFormat="1" applyFont="1" applyFill="1"/>
    <xf numFmtId="164" fontId="24" fillId="0" borderId="0" xfId="4" applyNumberFormat="1" applyFont="1" applyFill="1" applyBorder="1" applyAlignment="1">
      <alignment horizontal="right" vertical="top"/>
    </xf>
    <xf numFmtId="0" fontId="91" fillId="2" borderId="42" xfId="0" applyFont="1" applyFill="1" applyBorder="1" applyAlignment="1">
      <alignment horizontal="center" vertical="center"/>
    </xf>
    <xf numFmtId="0" fontId="24" fillId="2" borderId="5" xfId="0" applyFont="1" applyFill="1" applyBorder="1" applyAlignment="1">
      <alignment vertical="center" wrapText="1"/>
    </xf>
    <xf numFmtId="0" fontId="91" fillId="2" borderId="5" xfId="0" applyFont="1" applyFill="1" applyBorder="1" applyAlignment="1">
      <alignment horizontal="right" vertical="center" wrapText="1"/>
    </xf>
    <xf numFmtId="0" fontId="91" fillId="2" borderId="42" xfId="0" applyFont="1" applyFill="1" applyBorder="1" applyAlignment="1">
      <alignment horizontal="center" vertical="center" wrapText="1"/>
    </xf>
    <xf numFmtId="0" fontId="24" fillId="2" borderId="0" xfId="0" applyFont="1" applyFill="1" applyAlignment="1">
      <alignment vertical="center" wrapText="1"/>
    </xf>
    <xf numFmtId="0" fontId="25" fillId="2" borderId="0" xfId="0" applyFont="1" applyFill="1"/>
    <xf numFmtId="0" fontId="94" fillId="0" borderId="0" xfId="0" applyFont="1"/>
    <xf numFmtId="0" fontId="91" fillId="0" borderId="42" xfId="0" applyFont="1" applyBorder="1" applyAlignment="1">
      <alignment horizontal="center" vertical="center"/>
    </xf>
    <xf numFmtId="0" fontId="24" fillId="0" borderId="5" xfId="0" applyFont="1" applyBorder="1" applyAlignment="1">
      <alignment vertical="center" wrapText="1"/>
    </xf>
    <xf numFmtId="0" fontId="91" fillId="0" borderId="5" xfId="0" applyFont="1" applyBorder="1" applyAlignment="1">
      <alignment horizontal="right" vertical="center" wrapText="1"/>
    </xf>
    <xf numFmtId="0" fontId="92" fillId="0" borderId="0" xfId="0" applyFont="1" applyAlignment="1">
      <alignment vertical="center" wrapText="1"/>
    </xf>
    <xf numFmtId="164" fontId="92" fillId="0" borderId="0" xfId="4" applyNumberFormat="1" applyFont="1" applyFill="1" applyBorder="1" applyAlignment="1">
      <alignment horizontal="right" vertical="top"/>
    </xf>
    <xf numFmtId="164" fontId="92" fillId="2" borderId="40" xfId="4" applyNumberFormat="1" applyFont="1" applyFill="1" applyBorder="1" applyAlignment="1">
      <alignment horizontal="right" vertical="top"/>
    </xf>
    <xf numFmtId="164" fontId="92" fillId="2" borderId="1" xfId="4" applyNumberFormat="1" applyFont="1" applyFill="1" applyBorder="1" applyAlignment="1">
      <alignment horizontal="right" vertical="top"/>
    </xf>
    <xf numFmtId="0" fontId="91" fillId="2" borderId="10" xfId="0" applyFont="1" applyFill="1" applyBorder="1" applyAlignment="1">
      <alignment horizontal="center" vertical="center"/>
    </xf>
    <xf numFmtId="0" fontId="91" fillId="2" borderId="44" xfId="0" applyFont="1" applyFill="1" applyBorder="1" applyAlignment="1">
      <alignment horizontal="center" vertical="center"/>
    </xf>
    <xf numFmtId="164" fontId="96" fillId="0" borderId="39" xfId="5" applyNumberFormat="1" applyFont="1" applyFill="1" applyBorder="1"/>
    <xf numFmtId="164" fontId="33" fillId="0" borderId="0" xfId="2" applyNumberFormat="1" applyFont="1" applyFill="1" applyAlignment="1">
      <alignment vertical="center"/>
    </xf>
    <xf numFmtId="164" fontId="96" fillId="0" borderId="0" xfId="2" applyNumberFormat="1" applyFont="1" applyFill="1" applyAlignment="1">
      <alignment vertical="center"/>
    </xf>
    <xf numFmtId="0" fontId="33" fillId="0" borderId="0" xfId="0" applyFont="1" applyAlignment="1">
      <alignment horizontal="left"/>
    </xf>
    <xf numFmtId="0" fontId="33" fillId="0" borderId="0" xfId="0" applyFont="1" applyAlignment="1">
      <alignment horizontal="left" vertical="top" wrapText="1"/>
    </xf>
    <xf numFmtId="0" fontId="96" fillId="0" borderId="4" xfId="0" applyFont="1" applyBorder="1" applyAlignment="1">
      <alignment vertical="center"/>
    </xf>
    <xf numFmtId="164" fontId="96" fillId="0" borderId="4" xfId="2" applyNumberFormat="1" applyFont="1" applyFill="1" applyBorder="1" applyAlignment="1">
      <alignment vertical="center"/>
    </xf>
    <xf numFmtId="0" fontId="97" fillId="0" borderId="3" xfId="0" applyFont="1" applyBorder="1"/>
    <xf numFmtId="14" fontId="31" fillId="0" borderId="3" xfId="0" applyNumberFormat="1" applyFont="1" applyBorder="1" applyAlignment="1">
      <alignment horizontal="right" vertical="center"/>
    </xf>
    <xf numFmtId="164" fontId="33" fillId="0" borderId="0" xfId="5" applyNumberFormat="1" applyFont="1" applyFill="1"/>
    <xf numFmtId="164" fontId="96" fillId="0" borderId="0" xfId="5" applyNumberFormat="1" applyFont="1" applyFill="1"/>
    <xf numFmtId="0" fontId="96" fillId="0" borderId="0" xfId="0" applyFont="1" applyAlignment="1">
      <alignment vertical="center"/>
    </xf>
    <xf numFmtId="164" fontId="96" fillId="0" borderId="0" xfId="2" applyNumberFormat="1" applyFont="1" applyFill="1" applyBorder="1" applyAlignment="1">
      <alignment vertical="center"/>
    </xf>
    <xf numFmtId="1" fontId="33" fillId="0" borderId="0" xfId="5" applyNumberFormat="1" applyFont="1" applyFill="1" applyBorder="1" applyAlignment="1">
      <alignment horizontal="left"/>
    </xf>
    <xf numFmtId="2" fontId="33" fillId="0" borderId="0" xfId="5" applyNumberFormat="1" applyFont="1" applyFill="1" applyBorder="1" applyAlignment="1">
      <alignment horizontal="left"/>
    </xf>
    <xf numFmtId="164" fontId="96" fillId="0" borderId="0" xfId="5" applyNumberFormat="1" applyFont="1" applyFill="1" applyBorder="1"/>
    <xf numFmtId="164" fontId="33" fillId="0" borderId="0" xfId="2" applyNumberFormat="1" applyFont="1" applyFill="1" applyBorder="1" applyAlignment="1">
      <alignment vertical="center"/>
    </xf>
    <xf numFmtId="0" fontId="24" fillId="0" borderId="0" xfId="0" applyFont="1" applyAlignment="1">
      <alignment vertical="center"/>
    </xf>
    <xf numFmtId="164" fontId="24" fillId="0" borderId="0" xfId="2" applyNumberFormat="1" applyFont="1" applyFill="1" applyBorder="1" applyAlignment="1">
      <alignment vertical="center"/>
    </xf>
    <xf numFmtId="164" fontId="24" fillId="0" borderId="39" xfId="5" applyNumberFormat="1" applyFont="1" applyFill="1" applyBorder="1" applyAlignment="1">
      <alignment vertical="center"/>
    </xf>
    <xf numFmtId="0" fontId="4" fillId="0" borderId="0" xfId="0" applyFont="1"/>
    <xf numFmtId="164" fontId="4" fillId="0" borderId="0" xfId="5" applyNumberFormat="1" applyFont="1" applyFill="1"/>
    <xf numFmtId="0" fontId="24" fillId="0" borderId="0" xfId="0" applyFont="1"/>
    <xf numFmtId="0" fontId="4" fillId="0" borderId="0" xfId="0" applyFont="1" applyAlignment="1">
      <alignment horizontal="left"/>
    </xf>
    <xf numFmtId="164" fontId="4" fillId="0" borderId="0" xfId="0" applyNumberFormat="1" applyFont="1"/>
    <xf numFmtId="164" fontId="24" fillId="0" borderId="4" xfId="5" applyNumberFormat="1" applyFont="1" applyFill="1" applyBorder="1" applyAlignment="1">
      <alignment vertical="center"/>
    </xf>
    <xf numFmtId="170" fontId="4" fillId="0" borderId="0" xfId="0" applyNumberFormat="1" applyFont="1"/>
    <xf numFmtId="164" fontId="24" fillId="0" borderId="39" xfId="8" applyNumberFormat="1" applyFont="1" applyFill="1" applyBorder="1" applyAlignment="1">
      <alignment vertical="center"/>
    </xf>
    <xf numFmtId="1" fontId="4" fillId="0" borderId="0" xfId="0" applyNumberFormat="1" applyFont="1" applyAlignment="1">
      <alignment horizontal="left"/>
    </xf>
    <xf numFmtId="164" fontId="4" fillId="0" borderId="0" xfId="2" applyNumberFormat="1" applyFont="1" applyFill="1" applyBorder="1" applyAlignment="1">
      <alignment vertical="center"/>
    </xf>
    <xf numFmtId="0" fontId="24" fillId="0" borderId="4" xfId="0" applyFont="1" applyBorder="1" applyAlignment="1">
      <alignment vertical="center"/>
    </xf>
    <xf numFmtId="164" fontId="24" fillId="0" borderId="4" xfId="2" applyNumberFormat="1" applyFont="1" applyFill="1" applyBorder="1" applyAlignment="1">
      <alignment vertical="center"/>
    </xf>
    <xf numFmtId="164" fontId="4" fillId="0" borderId="0" xfId="4" applyNumberFormat="1" applyFont="1" applyFill="1" applyBorder="1"/>
    <xf numFmtId="0" fontId="96" fillId="0" borderId="4" xfId="0" applyFont="1" applyBorder="1" applyAlignment="1">
      <alignment horizontal="left" vertical="center"/>
    </xf>
    <xf numFmtId="164" fontId="96" fillId="0" borderId="4" xfId="4" applyNumberFormat="1" applyFont="1" applyFill="1" applyBorder="1" applyAlignment="1">
      <alignment horizontal="left" vertical="center"/>
    </xf>
    <xf numFmtId="164" fontId="96" fillId="0" borderId="4" xfId="4" applyNumberFormat="1" applyFont="1" applyFill="1" applyBorder="1" applyAlignment="1">
      <alignment horizontal="center"/>
    </xf>
    <xf numFmtId="164" fontId="24" fillId="0" borderId="4" xfId="4" applyNumberFormat="1" applyFont="1" applyFill="1" applyBorder="1" applyAlignment="1">
      <alignment horizontal="center"/>
    </xf>
    <xf numFmtId="164" fontId="96" fillId="0" borderId="39" xfId="0" applyNumberFormat="1" applyFont="1" applyBorder="1"/>
    <xf numFmtId="164" fontId="24" fillId="0" borderId="39" xfId="0" applyNumberFormat="1" applyFont="1" applyBorder="1"/>
    <xf numFmtId="0" fontId="96" fillId="0" borderId="0" xfId="0" applyFont="1"/>
    <xf numFmtId="0" fontId="33" fillId="0" borderId="0" xfId="0" applyFont="1" applyAlignment="1">
      <alignment wrapText="1"/>
    </xf>
    <xf numFmtId="164" fontId="33" fillId="0" borderId="0" xfId="0" applyNumberFormat="1" applyFont="1"/>
    <xf numFmtId="164" fontId="96" fillId="0" borderId="4" xfId="0" applyNumberFormat="1" applyFont="1" applyBorder="1" applyAlignment="1">
      <alignment horizontal="left" vertical="center"/>
    </xf>
    <xf numFmtId="164" fontId="33" fillId="0" borderId="0" xfId="4" applyNumberFormat="1" applyFont="1" applyFill="1" applyBorder="1" applyAlignment="1"/>
    <xf numFmtId="164" fontId="4" fillId="0" borderId="0" xfId="4" applyNumberFormat="1" applyFont="1" applyFill="1" applyBorder="1" applyAlignment="1"/>
    <xf numFmtId="164" fontId="24" fillId="0" borderId="4" xfId="0" applyNumberFormat="1" applyFont="1" applyBorder="1" applyAlignment="1">
      <alignment horizontal="left" vertical="center"/>
    </xf>
    <xf numFmtId="0" fontId="96" fillId="0" borderId="0" xfId="0" applyFont="1" applyBorder="1" applyAlignment="1">
      <alignment horizontal="left" vertical="center"/>
    </xf>
    <xf numFmtId="164" fontId="96" fillId="0" borderId="0" xfId="0" applyNumberFormat="1" applyFont="1" applyBorder="1" applyAlignment="1">
      <alignment horizontal="left" vertical="center"/>
    </xf>
    <xf numFmtId="164" fontId="24" fillId="0" borderId="0" xfId="0" applyNumberFormat="1" applyFont="1" applyBorder="1" applyAlignment="1">
      <alignment horizontal="left" vertical="center"/>
    </xf>
    <xf numFmtId="0" fontId="30" fillId="0" borderId="3" xfId="0" applyFont="1" applyBorder="1" applyAlignment="1">
      <alignment wrapText="1"/>
    </xf>
    <xf numFmtId="1" fontId="24" fillId="2" borderId="3" xfId="6" applyNumberFormat="1" applyFont="1" applyFill="1" applyBorder="1" applyAlignment="1">
      <alignment horizontal="right" vertical="center" wrapText="1"/>
    </xf>
    <xf numFmtId="1" fontId="91" fillId="0" borderId="3" xfId="0" applyNumberFormat="1" applyFont="1" applyBorder="1" applyAlignment="1">
      <alignment horizontal="right" vertical="center"/>
    </xf>
    <xf numFmtId="0" fontId="96" fillId="0" borderId="39" xfId="0" applyFont="1" applyBorder="1" applyAlignment="1">
      <alignment horizontal="left" vertical="center"/>
    </xf>
    <xf numFmtId="164" fontId="24" fillId="0" borderId="39" xfId="0" applyNumberFormat="1" applyFont="1" applyBorder="1" applyAlignment="1">
      <alignment horizontal="left" vertical="center"/>
    </xf>
    <xf numFmtId="164" fontId="24" fillId="0" borderId="39" xfId="4" applyNumberFormat="1" applyFont="1" applyFill="1" applyBorder="1" applyAlignment="1">
      <alignment horizontal="center"/>
    </xf>
    <xf numFmtId="164" fontId="95" fillId="0" borderId="0" xfId="0" applyNumberFormat="1" applyFont="1"/>
    <xf numFmtId="164" fontId="95" fillId="0" borderId="0" xfId="4" applyNumberFormat="1" applyFont="1" applyFill="1" applyBorder="1"/>
    <xf numFmtId="1" fontId="91" fillId="0" borderId="3" xfId="0" applyNumberFormat="1" applyFont="1" applyBorder="1" applyAlignment="1">
      <alignment horizontal="right" vertical="center" wrapText="1"/>
    </xf>
    <xf numFmtId="0" fontId="33" fillId="0" borderId="0" xfId="0" applyFont="1" applyAlignment="1">
      <alignment vertical="center"/>
    </xf>
    <xf numFmtId="164" fontId="4" fillId="0" borderId="0" xfId="4" applyNumberFormat="1" applyFont="1" applyFill="1" applyAlignment="1">
      <alignment horizontal="right" vertical="center"/>
    </xf>
    <xf numFmtId="164" fontId="4" fillId="0" borderId="0" xfId="4" applyNumberFormat="1" applyFont="1" applyFill="1" applyBorder="1" applyAlignment="1">
      <alignment horizontal="right"/>
    </xf>
    <xf numFmtId="164" fontId="4" fillId="0" borderId="0" xfId="4" applyNumberFormat="1" applyFont="1" applyFill="1" applyAlignment="1">
      <alignment horizontal="center" vertical="center"/>
    </xf>
    <xf numFmtId="0" fontId="96" fillId="0" borderId="39" xfId="0" applyFont="1" applyBorder="1" applyAlignment="1">
      <alignment vertical="center"/>
    </xf>
    <xf numFmtId="164" fontId="24" fillId="0" borderId="39" xfId="4" applyNumberFormat="1" applyFont="1" applyFill="1" applyBorder="1" applyAlignment="1">
      <alignment horizontal="center" vertical="center"/>
    </xf>
    <xf numFmtId="164" fontId="24" fillId="0" borderId="39" xfId="4" applyNumberFormat="1" applyFont="1" applyFill="1" applyBorder="1" applyAlignment="1">
      <alignment horizontal="right" vertical="center"/>
    </xf>
    <xf numFmtId="0" fontId="31" fillId="0" borderId="0" xfId="0" applyFont="1"/>
    <xf numFmtId="0" fontId="33" fillId="0" borderId="0" xfId="0" applyFont="1" applyAlignment="1">
      <alignment horizontal="right"/>
    </xf>
    <xf numFmtId="164" fontId="33" fillId="0" borderId="0" xfId="4" applyNumberFormat="1" applyFont="1" applyFill="1" applyBorder="1" applyAlignment="1">
      <alignment horizontal="right"/>
    </xf>
    <xf numFmtId="0" fontId="33" fillId="0" borderId="0" xfId="0" applyFont="1" applyAlignment="1">
      <alignment vertical="center" wrapText="1"/>
    </xf>
    <xf numFmtId="164" fontId="33" fillId="0" borderId="0" xfId="0" applyNumberFormat="1" applyFont="1" applyAlignment="1">
      <alignment horizontal="right"/>
    </xf>
    <xf numFmtId="165" fontId="24" fillId="0" borderId="1" xfId="4" applyNumberFormat="1" applyFont="1" applyFill="1" applyBorder="1" applyAlignment="1">
      <alignment horizontal="right"/>
    </xf>
    <xf numFmtId="164" fontId="24" fillId="0" borderId="1" xfId="4" applyNumberFormat="1" applyFont="1" applyFill="1" applyBorder="1" applyAlignment="1">
      <alignment horizontal="right"/>
    </xf>
    <xf numFmtId="0" fontId="91" fillId="0" borderId="3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5" xfId="0" applyFont="1" applyBorder="1" applyAlignment="1">
      <alignment horizontal="center" vertical="center" wrapText="1"/>
    </xf>
    <xf numFmtId="0" fontId="2" fillId="0" borderId="0" xfId="0" applyFont="1" applyAlignment="1">
      <alignment horizontal="left" vertical="top" wrapText="1"/>
    </xf>
    <xf numFmtId="0" fontId="4" fillId="0" borderId="0" xfId="0" applyFont="1" applyAlignment="1">
      <alignment horizontal="left" vertical="top" wrapText="1"/>
    </xf>
    <xf numFmtId="0" fontId="0" fillId="0" borderId="0" xfId="0" applyFont="1" applyAlignment="1">
      <alignment horizontal="left" vertical="top" wrapText="1"/>
    </xf>
    <xf numFmtId="0" fontId="91" fillId="2" borderId="42" xfId="0" applyFont="1" applyFill="1" applyBorder="1" applyAlignment="1">
      <alignment horizontal="center" vertical="center" wrapText="1"/>
    </xf>
    <xf numFmtId="0" fontId="91" fillId="2" borderId="1" xfId="0" applyFont="1" applyFill="1" applyBorder="1" applyAlignment="1">
      <alignment horizontal="center" vertical="center" wrapText="1"/>
    </xf>
    <xf numFmtId="0" fontId="91" fillId="2" borderId="43" xfId="0" applyFont="1" applyFill="1" applyBorder="1" applyAlignment="1">
      <alignment horizontal="center" vertical="center" wrapText="1"/>
    </xf>
    <xf numFmtId="0" fontId="91" fillId="2" borderId="39" xfId="0" applyFont="1" applyFill="1" applyBorder="1" applyAlignment="1">
      <alignment horizontal="center" vertical="center" wrapText="1"/>
    </xf>
    <xf numFmtId="0" fontId="91" fillId="2" borderId="5" xfId="0" applyFont="1" applyFill="1" applyBorder="1" applyAlignment="1">
      <alignment horizontal="center" vertical="center" wrapText="1"/>
    </xf>
    <xf numFmtId="0" fontId="2" fillId="0" borderId="0" xfId="0" applyFont="1" applyFill="1" applyBorder="1" applyAlignment="1">
      <alignment horizontal="left" vertical="top" wrapText="1"/>
    </xf>
    <xf numFmtId="0" fontId="91" fillId="2" borderId="38"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0" borderId="8" xfId="0" applyFont="1" applyBorder="1" applyAlignment="1">
      <alignment horizontal="center" vertical="center" wrapText="1"/>
    </xf>
    <xf numFmtId="0" fontId="91" fillId="2" borderId="8" xfId="0" applyFont="1" applyFill="1" applyBorder="1" applyAlignment="1">
      <alignment horizontal="center" vertical="center" wrapText="1"/>
    </xf>
  </cellXfs>
  <cellStyles count="61067">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xfId="1" builtinId="3"/>
    <cellStyle name="Komma 10" xfId="20429" xr:uid="{FBD09791-A6AC-42D9-A07E-B529CAAE0845}"/>
    <cellStyle name="Komma 2" xfId="4" xr:uid="{DA469C91-C86B-44BC-B90E-787307BD3A79}"/>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2" xfId="40" xr:uid="{27C94808-F663-46BA-A50F-63239721AC81}"/>
    <cellStyle name="Percent 3" xfId="47" xr:uid="{9D3D6D13-129B-4BCB-A77B-A2A528F60C14}"/>
    <cellStyle name="Porcentual 2" xfId="23062" xr:uid="{676430C4-5C56-4F90-A7A6-BC7BC3722DB6}"/>
    <cellStyle name="Prosent" xfId="2" builtinId="5"/>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V60"/>
  <sheetViews>
    <sheetView zoomScale="80" zoomScaleNormal="80" workbookViewId="0">
      <selection activeCell="P27" sqref="P27"/>
    </sheetView>
  </sheetViews>
  <sheetFormatPr baseColWidth="10" defaultColWidth="11.42578125" defaultRowHeight="15" x14ac:dyDescent="0.25"/>
  <cols>
    <col min="1" max="1" width="53.140625" style="8" bestFit="1" customWidth="1"/>
    <col min="2" max="6" width="13.42578125" style="8" bestFit="1" customWidth="1"/>
    <col min="7" max="8" width="14.42578125" style="8" bestFit="1" customWidth="1"/>
    <col min="9" max="12" width="14.42578125" style="8" customWidth="1"/>
    <col min="13" max="15" width="14.42578125" style="205" customWidth="1"/>
    <col min="16" max="16" width="11.42578125" style="8"/>
    <col min="17" max="18" width="12.85546875" style="8" bestFit="1" customWidth="1"/>
    <col min="19" max="16384" width="11.42578125" style="8"/>
  </cols>
  <sheetData>
    <row r="1" spans="1:21" x14ac:dyDescent="0.25">
      <c r="B1" s="25" t="s">
        <v>20</v>
      </c>
      <c r="C1" s="25" t="s">
        <v>20</v>
      </c>
      <c r="D1" s="25" t="s">
        <v>20</v>
      </c>
      <c r="E1" s="25" t="s">
        <v>20</v>
      </c>
      <c r="F1" s="25" t="s">
        <v>20</v>
      </c>
      <c r="G1" s="25" t="s">
        <v>20</v>
      </c>
      <c r="H1" s="25" t="s">
        <v>20</v>
      </c>
      <c r="I1" s="25" t="s">
        <v>20</v>
      </c>
      <c r="J1" s="25" t="s">
        <v>20</v>
      </c>
      <c r="K1" s="25" t="s">
        <v>20</v>
      </c>
      <c r="L1" s="25" t="s">
        <v>20</v>
      </c>
      <c r="M1" s="25" t="s">
        <v>20</v>
      </c>
      <c r="N1" s="25" t="s">
        <v>20</v>
      </c>
      <c r="O1" s="25" t="s">
        <v>20</v>
      </c>
      <c r="Q1" s="25" t="s">
        <v>0</v>
      </c>
      <c r="R1" s="25" t="s">
        <v>0</v>
      </c>
      <c r="S1" s="25" t="s">
        <v>0</v>
      </c>
    </row>
    <row r="2" spans="1:21" x14ac:dyDescent="0.25">
      <c r="B2" s="25">
        <v>2018</v>
      </c>
      <c r="C2" s="25">
        <v>2018</v>
      </c>
      <c r="D2" s="25">
        <v>2018</v>
      </c>
      <c r="E2" s="25">
        <v>2018</v>
      </c>
      <c r="F2" s="25">
        <v>2019</v>
      </c>
      <c r="G2" s="25">
        <v>2019</v>
      </c>
      <c r="H2" s="25">
        <v>2019</v>
      </c>
      <c r="I2" s="25">
        <v>2019</v>
      </c>
      <c r="J2" s="25">
        <v>2020</v>
      </c>
      <c r="K2" s="25">
        <v>2020</v>
      </c>
      <c r="L2" s="25">
        <v>2020</v>
      </c>
      <c r="M2" s="25">
        <v>2020</v>
      </c>
      <c r="N2" s="25">
        <v>2021</v>
      </c>
      <c r="O2" s="25">
        <v>2021</v>
      </c>
      <c r="Q2" s="25">
        <v>2018</v>
      </c>
      <c r="R2" s="25">
        <v>2019</v>
      </c>
      <c r="S2" s="25">
        <v>2020</v>
      </c>
    </row>
    <row r="3" spans="1:21" ht="15.75" thickBot="1" x14ac:dyDescent="0.3">
      <c r="A3" s="81" t="s">
        <v>117</v>
      </c>
      <c r="B3" s="26" t="s">
        <v>142</v>
      </c>
      <c r="C3" s="26" t="s">
        <v>2</v>
      </c>
      <c r="D3" s="26" t="s">
        <v>1</v>
      </c>
      <c r="E3" s="26" t="s">
        <v>143</v>
      </c>
      <c r="F3" s="26" t="s">
        <v>142</v>
      </c>
      <c r="G3" s="26" t="s">
        <v>2</v>
      </c>
      <c r="H3" s="26" t="s">
        <v>1</v>
      </c>
      <c r="I3" s="26" t="s">
        <v>143</v>
      </c>
      <c r="J3" s="26" t="s">
        <v>142</v>
      </c>
      <c r="K3" s="26" t="s">
        <v>2</v>
      </c>
      <c r="L3" s="26" t="s">
        <v>1</v>
      </c>
      <c r="M3" s="26" t="s">
        <v>143</v>
      </c>
      <c r="N3" s="26" t="s">
        <v>142</v>
      </c>
      <c r="O3" s="26" t="s">
        <v>2</v>
      </c>
      <c r="Q3" s="26"/>
      <c r="R3" s="26"/>
      <c r="S3" s="26"/>
    </row>
    <row r="4" spans="1:21" x14ac:dyDescent="0.25">
      <c r="A4" s="1" t="s">
        <v>45</v>
      </c>
      <c r="B4" s="1">
        <v>230.19683239</v>
      </c>
      <c r="C4" s="1">
        <v>261.72402204999986</v>
      </c>
      <c r="D4" s="1">
        <v>285.20594963000002</v>
      </c>
      <c r="E4" s="1">
        <v>312.38818441000006</v>
      </c>
      <c r="F4" s="1">
        <v>304.75245502000013</v>
      </c>
      <c r="G4" s="1">
        <v>310.63408115999999</v>
      </c>
      <c r="H4" s="1">
        <v>314.45506121999995</v>
      </c>
      <c r="I4" s="1">
        <v>324.38796416999998</v>
      </c>
      <c r="J4" s="1">
        <v>309.8518998400001</v>
      </c>
      <c r="K4" s="1">
        <v>302.53971741999999</v>
      </c>
      <c r="L4" s="1">
        <v>292.81392655999991</v>
      </c>
      <c r="M4" s="1">
        <v>266.67816934000007</v>
      </c>
      <c r="N4" s="1">
        <v>261.33553926999991</v>
      </c>
      <c r="O4" s="1">
        <v>253.81487080999997</v>
      </c>
      <c r="Q4" s="1">
        <f>SUM(B4:E4)</f>
        <v>1089.5149884800001</v>
      </c>
      <c r="R4" s="1">
        <f>SUM(F4:I4)</f>
        <v>1254.22956157</v>
      </c>
      <c r="S4" s="1">
        <f>SUM(J4:M4)</f>
        <v>1171.8837131600001</v>
      </c>
    </row>
    <row r="5" spans="1:21" x14ac:dyDescent="0.25">
      <c r="A5" s="1" t="s">
        <v>144</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Q5" s="1">
        <f t="shared" ref="Q5:Q26" si="0">SUM(B5:E5)</f>
        <v>-141.30409741</v>
      </c>
      <c r="R5" s="1">
        <f t="shared" ref="R5:R26" si="1">SUM(F5:I5)</f>
        <v>-167.19941628999999</v>
      </c>
      <c r="S5" s="1">
        <f t="shared" ref="S5:S26" si="2">SUM(J5:M5)</f>
        <v>-144.82449274999999</v>
      </c>
    </row>
    <row r="6" spans="1:21" x14ac:dyDescent="0.25">
      <c r="A6" s="27" t="s">
        <v>94</v>
      </c>
      <c r="B6" s="27">
        <v>203.96599799999998</v>
      </c>
      <c r="C6" s="27">
        <v>227.38438993999986</v>
      </c>
      <c r="D6" s="27">
        <v>244.91009325000005</v>
      </c>
      <c r="E6" s="27">
        <v>271.95040988000005</v>
      </c>
      <c r="F6" s="27">
        <v>258.7107337600001</v>
      </c>
      <c r="G6" s="27">
        <v>268.91056613000001</v>
      </c>
      <c r="H6" s="27">
        <v>274.26063127999998</v>
      </c>
      <c r="I6" s="27">
        <v>285.14821411000003</v>
      </c>
      <c r="J6" s="27">
        <v>269.36264611000007</v>
      </c>
      <c r="K6" s="27">
        <v>264.61630343999997</v>
      </c>
      <c r="L6" s="27">
        <v>255.15875893999993</v>
      </c>
      <c r="M6" s="27">
        <v>237.92151192000009</v>
      </c>
      <c r="N6" s="27">
        <v>236.8714484599999</v>
      </c>
      <c r="O6" s="27">
        <v>230.74699177999997</v>
      </c>
      <c r="Q6" s="27">
        <f t="shared" si="0"/>
        <v>948.21089106999989</v>
      </c>
      <c r="R6" s="27">
        <f t="shared" si="1"/>
        <v>1087.0301452799999</v>
      </c>
      <c r="S6" s="27">
        <f t="shared" si="2"/>
        <v>1027.0592204100001</v>
      </c>
    </row>
    <row r="7" spans="1:21" x14ac:dyDescent="0.25">
      <c r="A7" s="28"/>
      <c r="B7" s="28"/>
      <c r="C7" s="28"/>
      <c r="D7" s="28"/>
      <c r="E7" s="28"/>
      <c r="F7" s="28"/>
      <c r="G7" s="28"/>
      <c r="H7" s="28"/>
      <c r="I7" s="28"/>
      <c r="J7" s="28"/>
      <c r="K7" s="28"/>
      <c r="L7" s="28"/>
      <c r="M7" s="28"/>
      <c r="N7" s="28"/>
      <c r="O7" s="28"/>
      <c r="Q7" s="28"/>
      <c r="R7" s="28"/>
      <c r="S7" s="28"/>
    </row>
    <row r="8" spans="1:21" x14ac:dyDescent="0.25">
      <c r="A8" s="1" t="s">
        <v>46</v>
      </c>
      <c r="B8" s="1">
        <v>22.31513648</v>
      </c>
      <c r="C8" s="1">
        <v>25.056012879999997</v>
      </c>
      <c r="D8" s="1">
        <v>31.078107120000002</v>
      </c>
      <c r="E8" s="1">
        <v>29.905388900000013</v>
      </c>
      <c r="F8" s="1">
        <v>32.414302590000005</v>
      </c>
      <c r="G8" s="1">
        <v>31.166941269999995</v>
      </c>
      <c r="H8" s="1">
        <v>31.479879549999996</v>
      </c>
      <c r="I8" s="1">
        <v>30.33414089</v>
      </c>
      <c r="J8" s="1">
        <v>30.759229820000002</v>
      </c>
      <c r="K8" s="1">
        <v>28.304822199999997</v>
      </c>
      <c r="L8" s="1">
        <v>26.74417347</v>
      </c>
      <c r="M8" s="1">
        <v>25.229283150000004</v>
      </c>
      <c r="N8" s="1">
        <v>25.649376989999986</v>
      </c>
      <c r="O8" s="1">
        <v>23.88549724999999</v>
      </c>
      <c r="Q8" s="1">
        <f t="shared" si="0"/>
        <v>108.35464538000002</v>
      </c>
      <c r="R8" s="1">
        <f t="shared" si="1"/>
        <v>125.39526429999999</v>
      </c>
      <c r="S8" s="1">
        <f t="shared" si="2"/>
        <v>111.03750864</v>
      </c>
    </row>
    <row r="9" spans="1:21" x14ac:dyDescent="0.25">
      <c r="A9" s="1" t="s">
        <v>145</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Q9" s="1">
        <f t="shared" si="0"/>
        <v>-23.37691298</v>
      </c>
      <c r="R9" s="1">
        <f t="shared" si="1"/>
        <v>-38.58371571</v>
      </c>
      <c r="S9" s="1">
        <f t="shared" si="2"/>
        <v>-49.277492550000005</v>
      </c>
    </row>
    <row r="10" spans="1:21" x14ac:dyDescent="0.25">
      <c r="A10" s="27" t="s">
        <v>100</v>
      </c>
      <c r="B10" s="27">
        <v>17.402000270000002</v>
      </c>
      <c r="C10" s="27">
        <v>17.681697549999996</v>
      </c>
      <c r="D10" s="27">
        <v>26.085213779999997</v>
      </c>
      <c r="E10" s="27">
        <v>23.808820800000014</v>
      </c>
      <c r="F10" s="27">
        <v>25.115237340000004</v>
      </c>
      <c r="G10" s="27">
        <v>23.849761589999993</v>
      </c>
      <c r="H10" s="27">
        <v>22.399161069999995</v>
      </c>
      <c r="I10" s="27">
        <v>15.447388589999999</v>
      </c>
      <c r="J10" s="27">
        <v>21.042961480000002</v>
      </c>
      <c r="K10" s="27">
        <v>16.006039089999994</v>
      </c>
      <c r="L10" s="27">
        <v>13.6710137</v>
      </c>
      <c r="M10" s="27">
        <v>11.040001820000001</v>
      </c>
      <c r="N10" s="27">
        <v>12.002351649999987</v>
      </c>
      <c r="O10" s="27">
        <v>10.419549929999986</v>
      </c>
      <c r="Q10" s="27">
        <f t="shared" si="0"/>
        <v>84.977732400000008</v>
      </c>
      <c r="R10" s="27">
        <f t="shared" si="1"/>
        <v>86.811548589999987</v>
      </c>
      <c r="S10" s="27">
        <f t="shared" si="2"/>
        <v>61.760016089999993</v>
      </c>
    </row>
    <row r="11" spans="1:21" x14ac:dyDescent="0.25">
      <c r="A11" s="29"/>
      <c r="B11" s="28"/>
      <c r="C11" s="28"/>
      <c r="D11" s="28"/>
      <c r="E11" s="28"/>
      <c r="F11" s="28"/>
      <c r="G11" s="28"/>
      <c r="H11" s="28"/>
      <c r="I11" s="28"/>
      <c r="J11" s="28"/>
      <c r="K11" s="28"/>
      <c r="L11" s="28"/>
      <c r="M11" s="28"/>
      <c r="N11" s="28"/>
      <c r="O11" s="28"/>
      <c r="Q11" s="29"/>
      <c r="R11" s="29"/>
      <c r="S11" s="29"/>
    </row>
    <row r="12" spans="1:21" x14ac:dyDescent="0.25">
      <c r="A12" s="1" t="s">
        <v>146</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Q12" s="1">
        <f t="shared" si="0"/>
        <v>-1.8247560400000005</v>
      </c>
      <c r="R12" s="1">
        <f t="shared" si="1"/>
        <v>1.7157140999999991</v>
      </c>
      <c r="S12" s="1">
        <f t="shared" si="2"/>
        <v>11.581320379999999</v>
      </c>
      <c r="U12" s="8" t="s">
        <v>3</v>
      </c>
    </row>
    <row r="13" spans="1:21" x14ac:dyDescent="0.25">
      <c r="A13" s="27" t="s">
        <v>147</v>
      </c>
      <c r="B13" s="27">
        <v>220.14704219999999</v>
      </c>
      <c r="C13" s="27">
        <v>244.84832737999989</v>
      </c>
      <c r="D13" s="27">
        <v>270.17836470000003</v>
      </c>
      <c r="E13" s="27">
        <v>296.19013315000001</v>
      </c>
      <c r="F13" s="27">
        <v>282.82428146000012</v>
      </c>
      <c r="G13" s="27">
        <v>295.22163900999999</v>
      </c>
      <c r="H13" s="27">
        <v>294.69800774999993</v>
      </c>
      <c r="I13" s="27">
        <v>302.81347975</v>
      </c>
      <c r="J13" s="27">
        <v>290.56327015000011</v>
      </c>
      <c r="K13" s="27">
        <v>286.16191693999997</v>
      </c>
      <c r="L13" s="27">
        <v>269.31770293999995</v>
      </c>
      <c r="M13" s="27">
        <v>254.3576668500001</v>
      </c>
      <c r="N13" s="27">
        <v>255.79852575999988</v>
      </c>
      <c r="O13" s="27">
        <v>240.78116319999995</v>
      </c>
      <c r="Q13" s="27">
        <f t="shared" si="0"/>
        <v>1031.36386743</v>
      </c>
      <c r="R13" s="27">
        <f t="shared" si="1"/>
        <v>1175.55740797</v>
      </c>
      <c r="S13" s="27">
        <f t="shared" si="2"/>
        <v>1100.4005568800003</v>
      </c>
    </row>
    <row r="14" spans="1:21" x14ac:dyDescent="0.25">
      <c r="A14" s="30"/>
      <c r="B14" s="30"/>
      <c r="C14" s="30"/>
      <c r="D14" s="30"/>
      <c r="E14" s="30"/>
      <c r="F14" s="30"/>
      <c r="G14" s="30"/>
      <c r="H14" s="30"/>
      <c r="I14" s="30"/>
      <c r="J14" s="30"/>
      <c r="K14" s="30"/>
      <c r="L14" s="30"/>
      <c r="M14" s="30"/>
      <c r="N14" s="30"/>
      <c r="O14" s="30"/>
      <c r="Q14" s="30"/>
      <c r="R14" s="30"/>
      <c r="S14" s="30"/>
    </row>
    <row r="15" spans="1:21" x14ac:dyDescent="0.25">
      <c r="A15" s="1" t="s">
        <v>148</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Q15" s="1">
        <f t="shared" si="0"/>
        <v>-109.11533344</v>
      </c>
      <c r="R15" s="1">
        <f t="shared" si="1"/>
        <v>-135.38778853999997</v>
      </c>
      <c r="S15" s="1">
        <f t="shared" si="2"/>
        <v>-143.83418329</v>
      </c>
    </row>
    <row r="16" spans="1:21" x14ac:dyDescent="0.25">
      <c r="A16" s="1" t="s">
        <v>149</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Q16" s="1">
        <f t="shared" si="0"/>
        <v>-170.38092770999998</v>
      </c>
      <c r="R16" s="1">
        <f>SUM(F16:I16)</f>
        <v>-172.37651652</v>
      </c>
      <c r="S16" s="1">
        <f t="shared" si="2"/>
        <v>-128.88698607999999</v>
      </c>
    </row>
    <row r="17" spans="1:22" x14ac:dyDescent="0.25">
      <c r="A17" s="31" t="s">
        <v>101</v>
      </c>
      <c r="B17" s="31">
        <v>-27.20604084</v>
      </c>
      <c r="C17" s="31">
        <v>-25.193534370000002</v>
      </c>
      <c r="D17" s="31">
        <v>-31.149612210000004</v>
      </c>
      <c r="E17" s="31">
        <v>-23.671846109999997</v>
      </c>
      <c r="F17" s="31">
        <v>-28.64832049</v>
      </c>
      <c r="G17" s="31">
        <v>-23.581503300000005</v>
      </c>
      <c r="H17" s="31">
        <v>-20.897250610000004</v>
      </c>
      <c r="I17" s="31">
        <v>-10.86928022</v>
      </c>
      <c r="J17" s="31">
        <v>-4.3143897200000003</v>
      </c>
      <c r="K17" s="31">
        <v>-5.3013298700000009</v>
      </c>
      <c r="L17" s="31">
        <v>-6.1176770199999995</v>
      </c>
      <c r="M17" s="31">
        <v>-6.9798580299999999</v>
      </c>
      <c r="N17" s="31">
        <v>-6.8174923199999995</v>
      </c>
      <c r="O17" s="31">
        <v>-8.8369235200000009</v>
      </c>
      <c r="Q17" s="31">
        <f t="shared" si="0"/>
        <v>-107.22103353</v>
      </c>
      <c r="R17" s="31">
        <f t="shared" si="1"/>
        <v>-83.996354620000005</v>
      </c>
      <c r="S17" s="31">
        <f t="shared" si="2"/>
        <v>-22.713254639999999</v>
      </c>
    </row>
    <row r="18" spans="1:22" x14ac:dyDescent="0.25">
      <c r="A18" s="27" t="s">
        <v>150</v>
      </c>
      <c r="B18" s="27">
        <v>-65.000298240000006</v>
      </c>
      <c r="C18" s="27">
        <v>-68.466890759999998</v>
      </c>
      <c r="D18" s="27">
        <v>-71.830658669999991</v>
      </c>
      <c r="E18" s="27">
        <v>-74.198413479999999</v>
      </c>
      <c r="F18" s="27">
        <v>-81.166765200000015</v>
      </c>
      <c r="G18" s="27">
        <v>-80.132979509999998</v>
      </c>
      <c r="H18" s="27">
        <v>-79.34056606</v>
      </c>
      <c r="I18" s="27">
        <v>-67.123994289999985</v>
      </c>
      <c r="J18" s="27">
        <v>-65.581789220000005</v>
      </c>
      <c r="K18" s="27">
        <v>-70.373427219999996</v>
      </c>
      <c r="L18" s="27">
        <v>-64.498345660000012</v>
      </c>
      <c r="M18" s="27">
        <v>-72.267607270000013</v>
      </c>
      <c r="N18" s="27">
        <v>-71.436416849999986</v>
      </c>
      <c r="O18" s="27">
        <v>-80.022867909999988</v>
      </c>
      <c r="Q18" s="27">
        <f t="shared" si="0"/>
        <v>-279.49626115000001</v>
      </c>
      <c r="R18" s="27">
        <f t="shared" si="1"/>
        <v>-307.76430506000003</v>
      </c>
      <c r="S18" s="27">
        <f t="shared" si="2"/>
        <v>-272.72116937000004</v>
      </c>
    </row>
    <row r="19" spans="1:22" x14ac:dyDescent="0.25">
      <c r="A19" s="30"/>
      <c r="B19" s="30"/>
      <c r="C19" s="30"/>
      <c r="D19" s="30"/>
      <c r="E19" s="30"/>
      <c r="F19" s="30"/>
      <c r="G19" s="30"/>
      <c r="H19" s="30"/>
      <c r="I19" s="30"/>
      <c r="J19" s="30"/>
      <c r="K19" s="30"/>
      <c r="L19" s="30"/>
      <c r="M19" s="30"/>
      <c r="N19" s="30"/>
      <c r="O19" s="30"/>
      <c r="Q19" s="30"/>
      <c r="R19" s="30"/>
      <c r="S19" s="30"/>
    </row>
    <row r="20" spans="1:22" x14ac:dyDescent="0.25">
      <c r="A20" s="1" t="s">
        <v>121</v>
      </c>
      <c r="B20" s="1">
        <v>-5.6062430000000001</v>
      </c>
      <c r="C20" s="1">
        <v>-6.7936140000000016</v>
      </c>
      <c r="D20" s="1">
        <v>-7.8446685000000018</v>
      </c>
      <c r="E20" s="1">
        <v>-8.4793731000000001</v>
      </c>
      <c r="F20" s="1">
        <v>-11.816524279999999</v>
      </c>
      <c r="G20" s="1">
        <v>-12.787190280000003</v>
      </c>
      <c r="H20" s="1">
        <v>-14.298263279999999</v>
      </c>
      <c r="I20" s="1">
        <v>-16.000922280000001</v>
      </c>
      <c r="J20" s="1">
        <v>-17.123487119999997</v>
      </c>
      <c r="K20" s="1">
        <v>-18.090435809999999</v>
      </c>
      <c r="L20" s="1">
        <v>-18.266939090000001</v>
      </c>
      <c r="M20" s="1">
        <v>-18.572373559999999</v>
      </c>
      <c r="N20" s="1">
        <v>-18.591761600000002</v>
      </c>
      <c r="O20" s="1">
        <v>-19.154934390000001</v>
      </c>
      <c r="Q20" s="1">
        <f t="shared" si="0"/>
        <v>-28.723898600000002</v>
      </c>
      <c r="R20" s="1">
        <f t="shared" si="1"/>
        <v>-54.902900119999998</v>
      </c>
      <c r="S20" s="1">
        <f t="shared" si="2"/>
        <v>-72.053235579999992</v>
      </c>
    </row>
    <row r="21" spans="1:22" x14ac:dyDescent="0.25">
      <c r="A21" s="1" t="s">
        <v>151</v>
      </c>
      <c r="B21" s="1">
        <v>-6.5604444800000001</v>
      </c>
      <c r="C21" s="1">
        <v>-6.9630903800000015</v>
      </c>
      <c r="D21" s="1">
        <v>-6.6306318599999994</v>
      </c>
      <c r="E21" s="1">
        <v>-10.870160580000002</v>
      </c>
      <c r="F21" s="1">
        <v>-15.22048141</v>
      </c>
      <c r="G21" s="1">
        <v>-35.24812876</v>
      </c>
      <c r="H21" s="1">
        <v>-12.214944920000001</v>
      </c>
      <c r="I21" s="1">
        <v>-16.351182430000001</v>
      </c>
      <c r="J21" s="1">
        <v>-14.291026799999999</v>
      </c>
      <c r="K21" s="1">
        <v>-11.894908159999998</v>
      </c>
      <c r="L21" s="1">
        <v>-8.1313059500000016</v>
      </c>
      <c r="M21" s="1">
        <v>-8.4834825000000009</v>
      </c>
      <c r="N21" s="1">
        <v>-8.2842334299999987</v>
      </c>
      <c r="O21" s="1">
        <v>-9.2543264700000005</v>
      </c>
      <c r="Q21" s="1">
        <f t="shared" si="0"/>
        <v>-31.024327300000003</v>
      </c>
      <c r="R21" s="1">
        <f t="shared" si="1"/>
        <v>-79.034737519999993</v>
      </c>
      <c r="S21" s="1">
        <f t="shared" si="2"/>
        <v>-42.800723409999996</v>
      </c>
    </row>
    <row r="22" spans="1:22" x14ac:dyDescent="0.25">
      <c r="A22" s="27" t="s">
        <v>152</v>
      </c>
      <c r="B22" s="27">
        <v>-77.166985720000014</v>
      </c>
      <c r="C22" s="27">
        <v>-82.223595139999986</v>
      </c>
      <c r="D22" s="27">
        <v>-86.305959029999983</v>
      </c>
      <c r="E22" s="27">
        <v>-93.547947159999993</v>
      </c>
      <c r="F22" s="27">
        <v>-108.20377089000002</v>
      </c>
      <c r="G22" s="27">
        <v>-128.16829855</v>
      </c>
      <c r="H22" s="27">
        <v>-105.85377425999999</v>
      </c>
      <c r="I22" s="27">
        <v>-99.476098999999991</v>
      </c>
      <c r="J22" s="27">
        <v>-96.996303140000009</v>
      </c>
      <c r="K22" s="27">
        <v>-100.35877119</v>
      </c>
      <c r="L22" s="27">
        <v>-90.896590700000004</v>
      </c>
      <c r="M22" s="27">
        <v>-99.32346333000001</v>
      </c>
      <c r="N22" s="27">
        <v>-98.312411879999985</v>
      </c>
      <c r="O22" s="27">
        <v>-108.43212876999999</v>
      </c>
      <c r="P22" s="32"/>
      <c r="Q22" s="27">
        <f t="shared" si="0"/>
        <v>-339.24448704999998</v>
      </c>
      <c r="R22" s="27">
        <f t="shared" si="1"/>
        <v>-441.70194270000002</v>
      </c>
      <c r="S22" s="27">
        <f t="shared" si="2"/>
        <v>-387.57512836000001</v>
      </c>
    </row>
    <row r="23" spans="1:22" x14ac:dyDescent="0.25">
      <c r="A23" s="1" t="s">
        <v>18</v>
      </c>
      <c r="B23" s="1">
        <v>-46.615685499999991</v>
      </c>
      <c r="C23" s="1">
        <v>-46.406756420000001</v>
      </c>
      <c r="D23" s="1">
        <v>-83.011138089999974</v>
      </c>
      <c r="E23" s="1">
        <v>-72.99025168</v>
      </c>
      <c r="F23" s="1">
        <v>-72.33973622000002</v>
      </c>
      <c r="G23" s="1">
        <v>-78.462860580000012</v>
      </c>
      <c r="H23" s="1">
        <v>-81.786848280000001</v>
      </c>
      <c r="I23" s="1">
        <v>-221.69314598012929</v>
      </c>
      <c r="J23" s="1">
        <v>-132.21236445</v>
      </c>
      <c r="K23" s="1">
        <v>-82.879462130000007</v>
      </c>
      <c r="L23" s="1">
        <v>-80.345601899999991</v>
      </c>
      <c r="M23" s="1">
        <v>-68.893316289999973</v>
      </c>
      <c r="N23" s="1">
        <v>-73.808910009999991</v>
      </c>
      <c r="O23" s="1">
        <v>-65.142950159999984</v>
      </c>
      <c r="Q23" s="1">
        <f t="shared" si="0"/>
        <v>-249.02383168999998</v>
      </c>
      <c r="R23" s="1">
        <f t="shared" si="1"/>
        <v>-454.28259106012933</v>
      </c>
      <c r="S23" s="1">
        <f t="shared" si="2"/>
        <v>-364.33074476999997</v>
      </c>
    </row>
    <row r="24" spans="1:22" x14ac:dyDescent="0.25">
      <c r="A24" s="2" t="s">
        <v>119</v>
      </c>
      <c r="B24" s="2">
        <v>96.364370979999975</v>
      </c>
      <c r="C24" s="2">
        <v>116.21797581999991</v>
      </c>
      <c r="D24" s="2">
        <v>100.86126758000009</v>
      </c>
      <c r="E24" s="2">
        <v>129.65193431000003</v>
      </c>
      <c r="F24" s="2">
        <v>102.28077435000012</v>
      </c>
      <c r="G24" s="2">
        <v>88.590479879999975</v>
      </c>
      <c r="H24" s="2">
        <v>107.05738520999995</v>
      </c>
      <c r="I24" s="2">
        <v>-18.355765230129268</v>
      </c>
      <c r="J24" s="2">
        <v>61.354602560000117</v>
      </c>
      <c r="K24" s="2">
        <v>102.92368361999995</v>
      </c>
      <c r="L24" s="2">
        <v>98.075510339999937</v>
      </c>
      <c r="M24" s="2">
        <v>86.140887230000118</v>
      </c>
      <c r="N24" s="2">
        <v>83.6772038699999</v>
      </c>
      <c r="O24" s="2">
        <v>67.206084269999991</v>
      </c>
      <c r="Q24" s="2">
        <f t="shared" si="0"/>
        <v>443.09554868999999</v>
      </c>
      <c r="R24" s="2">
        <f t="shared" si="1"/>
        <v>279.57287420987075</v>
      </c>
      <c r="S24" s="2">
        <f t="shared" si="2"/>
        <v>348.49468375000015</v>
      </c>
      <c r="V24" s="8" t="s">
        <v>3</v>
      </c>
    </row>
    <row r="25" spans="1:22" x14ac:dyDescent="0.25">
      <c r="A25" s="1" t="s">
        <v>153</v>
      </c>
      <c r="B25" s="1">
        <v>-24.846544340000001</v>
      </c>
      <c r="C25" s="1">
        <v>-28.58403796</v>
      </c>
      <c r="D25" s="1">
        <v>-25.800458899999999</v>
      </c>
      <c r="E25" s="1">
        <v>-32.787307640000002</v>
      </c>
      <c r="F25" s="1">
        <v>-25.874914839999999</v>
      </c>
      <c r="G25" s="1">
        <v>-27.205995729999998</v>
      </c>
      <c r="H25" s="1">
        <v>-26.581303069999997</v>
      </c>
      <c r="I25" s="1">
        <v>2.9628504325323304</v>
      </c>
      <c r="J25" s="1">
        <v>-15.409790639999997</v>
      </c>
      <c r="K25" s="1">
        <v>-25.906894780000002</v>
      </c>
      <c r="L25" s="1">
        <v>-24.658349350000002</v>
      </c>
      <c r="M25" s="1">
        <v>-19.724101539999999</v>
      </c>
      <c r="N25" s="1">
        <v>-20.958149720000002</v>
      </c>
      <c r="O25" s="1">
        <v>-17.19850632</v>
      </c>
      <c r="Q25" s="1">
        <f t="shared" si="0"/>
        <v>-112.01834883999999</v>
      </c>
      <c r="R25" s="1">
        <f t="shared" si="1"/>
        <v>-76.69936320746767</v>
      </c>
      <c r="S25" s="1">
        <f t="shared" si="2"/>
        <v>-85.69913631</v>
      </c>
    </row>
    <row r="26" spans="1:22" x14ac:dyDescent="0.25">
      <c r="A26" s="27" t="s">
        <v>6</v>
      </c>
      <c r="B26" s="27">
        <v>71.517826639999981</v>
      </c>
      <c r="C26" s="27">
        <v>87.633937859999904</v>
      </c>
      <c r="D26" s="27">
        <v>75.060808680000093</v>
      </c>
      <c r="E26" s="27">
        <v>96.864626670000021</v>
      </c>
      <c r="F26" s="27">
        <v>76.405859510000113</v>
      </c>
      <c r="G26" s="27">
        <v>61.384484149999977</v>
      </c>
      <c r="H26" s="27">
        <v>80.47608213999996</v>
      </c>
      <c r="I26" s="27">
        <v>-15.392914797596939</v>
      </c>
      <c r="J26" s="27">
        <v>45.944811920000113</v>
      </c>
      <c r="K26" s="27">
        <v>77.016788839999947</v>
      </c>
      <c r="L26" s="27">
        <v>73.417160989999928</v>
      </c>
      <c r="M26" s="27">
        <v>66.416785690000125</v>
      </c>
      <c r="N26" s="27">
        <v>62.719054149999899</v>
      </c>
      <c r="O26" s="27">
        <v>50.007577949999991</v>
      </c>
      <c r="Q26" s="27">
        <f t="shared" si="0"/>
        <v>331.07719985</v>
      </c>
      <c r="R26" s="27">
        <f t="shared" si="1"/>
        <v>202.87351100240309</v>
      </c>
      <c r="S26" s="27">
        <f t="shared" si="2"/>
        <v>262.79554744000012</v>
      </c>
    </row>
    <row r="27" spans="1:22" x14ac:dyDescent="0.25">
      <c r="A27" s="33"/>
      <c r="B27" s="34"/>
      <c r="C27" s="34"/>
      <c r="D27" s="34"/>
      <c r="E27" s="34"/>
      <c r="F27" s="34"/>
      <c r="G27" s="34"/>
      <c r="H27" s="34"/>
      <c r="I27" s="34"/>
      <c r="J27" s="34"/>
      <c r="K27" s="34"/>
      <c r="L27" s="34"/>
      <c r="M27" s="34"/>
      <c r="N27" s="34"/>
      <c r="O27" s="34"/>
      <c r="Q27" s="33"/>
      <c r="R27" s="33"/>
      <c r="S27" s="33"/>
    </row>
    <row r="28" spans="1:22" x14ac:dyDescent="0.25">
      <c r="A28" s="35"/>
      <c r="B28" s="36"/>
      <c r="C28" s="35"/>
      <c r="D28" s="35"/>
      <c r="E28" s="35"/>
      <c r="F28" s="35"/>
      <c r="G28" s="35"/>
      <c r="H28" s="35"/>
      <c r="I28" s="35"/>
      <c r="J28" s="35"/>
      <c r="K28" s="35"/>
      <c r="L28" s="35"/>
      <c r="M28" s="35"/>
      <c r="N28" s="35"/>
      <c r="O28" s="35"/>
      <c r="Q28" s="35"/>
      <c r="R28" s="35"/>
      <c r="S28" s="35"/>
    </row>
    <row r="29" spans="1:22" x14ac:dyDescent="0.25">
      <c r="A29" s="35"/>
      <c r="B29" s="25" t="s">
        <v>20</v>
      </c>
      <c r="C29" s="25" t="s">
        <v>20</v>
      </c>
      <c r="D29" s="25" t="s">
        <v>20</v>
      </c>
      <c r="E29" s="25" t="s">
        <v>20</v>
      </c>
      <c r="F29" s="25" t="s">
        <v>20</v>
      </c>
      <c r="G29" s="25" t="s">
        <v>20</v>
      </c>
      <c r="H29" s="25" t="s">
        <v>20</v>
      </c>
      <c r="I29" s="25" t="s">
        <v>20</v>
      </c>
      <c r="J29" s="25" t="s">
        <v>20</v>
      </c>
      <c r="K29" s="25" t="s">
        <v>20</v>
      </c>
      <c r="L29" s="25" t="s">
        <v>20</v>
      </c>
      <c r="M29" s="25" t="s">
        <v>20</v>
      </c>
      <c r="N29" s="25" t="s">
        <v>20</v>
      </c>
      <c r="O29" s="25" t="s">
        <v>20</v>
      </c>
      <c r="Q29" s="25" t="s">
        <v>0</v>
      </c>
      <c r="R29" s="25" t="s">
        <v>0</v>
      </c>
      <c r="S29" s="25" t="s">
        <v>0</v>
      </c>
    </row>
    <row r="30" spans="1:22" x14ac:dyDescent="0.25">
      <c r="A30" s="20"/>
      <c r="B30" s="25">
        <v>2018</v>
      </c>
      <c r="C30" s="25">
        <v>2018</v>
      </c>
      <c r="D30" s="25">
        <v>2018</v>
      </c>
      <c r="E30" s="25">
        <v>2018</v>
      </c>
      <c r="F30" s="25">
        <v>2019</v>
      </c>
      <c r="G30" s="25">
        <v>2019</v>
      </c>
      <c r="H30" s="25">
        <v>2019</v>
      </c>
      <c r="I30" s="25">
        <v>2019</v>
      </c>
      <c r="J30" s="25">
        <v>2020</v>
      </c>
      <c r="K30" s="25">
        <v>2020</v>
      </c>
      <c r="L30" s="25">
        <v>2020</v>
      </c>
      <c r="M30" s="25">
        <v>2020</v>
      </c>
      <c r="N30" s="25">
        <f>N2</f>
        <v>2021</v>
      </c>
      <c r="O30" s="25">
        <f>O2</f>
        <v>2021</v>
      </c>
      <c r="Q30" s="25">
        <v>2018</v>
      </c>
      <c r="R30" s="25">
        <v>2019</v>
      </c>
      <c r="S30" s="25">
        <v>2020</v>
      </c>
      <c r="V30" s="31">
        <v>-8.8369235200000009</v>
      </c>
    </row>
    <row r="31" spans="1:22" ht="15.75" thickBot="1" x14ac:dyDescent="0.3">
      <c r="A31" s="82" t="s">
        <v>117</v>
      </c>
      <c r="B31" s="26" t="s">
        <v>142</v>
      </c>
      <c r="C31" s="26" t="s">
        <v>2</v>
      </c>
      <c r="D31" s="26" t="s">
        <v>1</v>
      </c>
      <c r="E31" s="26" t="s">
        <v>143</v>
      </c>
      <c r="F31" s="26" t="s">
        <v>142</v>
      </c>
      <c r="G31" s="26" t="s">
        <v>2</v>
      </c>
      <c r="H31" s="26" t="s">
        <v>1</v>
      </c>
      <c r="I31" s="26" t="s">
        <v>143</v>
      </c>
      <c r="J31" s="26" t="s">
        <v>142</v>
      </c>
      <c r="K31" s="26" t="s">
        <v>2</v>
      </c>
      <c r="L31" s="26" t="s">
        <v>1</v>
      </c>
      <c r="M31" s="26" t="s">
        <v>143</v>
      </c>
      <c r="N31" s="26" t="str">
        <f t="shared" ref="N31:O31" si="3">N3</f>
        <v>Q1</v>
      </c>
      <c r="O31" s="26" t="str">
        <f t="shared" si="3"/>
        <v>Q2</v>
      </c>
      <c r="Q31" s="37"/>
      <c r="R31" s="37"/>
      <c r="S31" s="37"/>
    </row>
    <row r="32" spans="1:22" x14ac:dyDescent="0.25">
      <c r="A32" s="38" t="s">
        <v>154</v>
      </c>
      <c r="B32" s="38"/>
      <c r="C32" s="38"/>
      <c r="D32" s="38"/>
      <c r="E32" s="38"/>
      <c r="F32" s="38"/>
      <c r="G32" s="38"/>
      <c r="H32" s="38"/>
      <c r="I32" s="38"/>
      <c r="J32" s="38"/>
      <c r="K32" s="38"/>
      <c r="L32" s="38"/>
      <c r="M32" s="38"/>
      <c r="N32" s="38"/>
      <c r="O32" s="38"/>
      <c r="Q32" s="38"/>
      <c r="R32" s="38"/>
      <c r="S32" s="38"/>
    </row>
    <row r="33" spans="1:19" x14ac:dyDescent="0.25">
      <c r="A33" s="39" t="s">
        <v>62</v>
      </c>
      <c r="B33" s="1">
        <v>490.17381886000129</v>
      </c>
      <c r="C33" s="1">
        <v>811.82736494999972</v>
      </c>
      <c r="D33" s="1">
        <v>1095.3671963200013</v>
      </c>
      <c r="E33" s="1">
        <v>1232.3523296000005</v>
      </c>
      <c r="F33" s="1">
        <v>1059.8167755000013</v>
      </c>
      <c r="G33" s="1">
        <v>1313.4945816100008</v>
      </c>
      <c r="H33" s="1">
        <v>1145.1806086499976</v>
      </c>
      <c r="I33" s="1">
        <v>614.66767404999541</v>
      </c>
      <c r="J33" s="1">
        <v>666.07197044000361</v>
      </c>
      <c r="K33" s="1">
        <v>1292.0612479799993</v>
      </c>
      <c r="L33" s="1">
        <v>1466.8256898499976</v>
      </c>
      <c r="M33" s="1">
        <v>1204.1884715799983</v>
      </c>
      <c r="N33" s="1">
        <v>1141.721359240003</v>
      </c>
      <c r="O33" s="1">
        <v>999.83538822000082</v>
      </c>
      <c r="P33" s="40"/>
      <c r="Q33" s="39">
        <f>E33</f>
        <v>1232.3523296000005</v>
      </c>
      <c r="R33" s="39">
        <f>I33</f>
        <v>614.66767404999541</v>
      </c>
      <c r="S33" s="39">
        <f>M33</f>
        <v>1204.1884715799983</v>
      </c>
    </row>
    <row r="34" spans="1:19" x14ac:dyDescent="0.25">
      <c r="A34" s="39" t="s">
        <v>29</v>
      </c>
      <c r="B34" s="39">
        <v>5914.5798659299999</v>
      </c>
      <c r="C34" s="39">
        <v>6801.0240047900024</v>
      </c>
      <c r="D34" s="39">
        <v>7455.6669076100006</v>
      </c>
      <c r="E34" s="39">
        <v>7844.3214475199984</v>
      </c>
      <c r="F34" s="39">
        <v>7902.9401077099965</v>
      </c>
      <c r="G34" s="39">
        <v>8090.383680760001</v>
      </c>
      <c r="H34" s="39">
        <v>8361.4143197300018</v>
      </c>
      <c r="I34" s="39">
        <v>8495.754171739869</v>
      </c>
      <c r="J34" s="39">
        <v>8821.3591111300084</v>
      </c>
      <c r="K34" s="39">
        <v>8403.1971369999992</v>
      </c>
      <c r="L34" s="39">
        <v>8341.1502561900015</v>
      </c>
      <c r="M34" s="39">
        <v>8361.1639816199986</v>
      </c>
      <c r="N34" s="39">
        <v>8041.7829538400001</v>
      </c>
      <c r="O34" s="39">
        <v>8353.7982749699968</v>
      </c>
      <c r="P34" s="40"/>
      <c r="Q34" s="39">
        <f t="shared" ref="Q34:Q57" si="4">E34</f>
        <v>7844.3214475199984</v>
      </c>
      <c r="R34" s="39">
        <f t="shared" ref="R34:R57" si="5">I34</f>
        <v>8495.754171739869</v>
      </c>
      <c r="S34" s="39">
        <f t="shared" ref="S34:S57" si="6">M34</f>
        <v>8361.1639816199986</v>
      </c>
    </row>
    <row r="35" spans="1:19" x14ac:dyDescent="0.25">
      <c r="A35" s="41" t="s">
        <v>64</v>
      </c>
      <c r="B35" s="41">
        <v>381.82445045000003</v>
      </c>
      <c r="C35" s="41">
        <v>396.81390045000001</v>
      </c>
      <c r="D35" s="41">
        <v>436.95624972000007</v>
      </c>
      <c r="E35" s="41">
        <v>436.41350972000009</v>
      </c>
      <c r="F35" s="41">
        <v>449.93049399999995</v>
      </c>
      <c r="G35" s="41">
        <v>1150.7906088300001</v>
      </c>
      <c r="H35" s="41">
        <v>1197.3801676</v>
      </c>
      <c r="I35" s="41">
        <v>1329.77906364</v>
      </c>
      <c r="J35" s="41">
        <v>1005.56096237</v>
      </c>
      <c r="K35" s="41">
        <v>1498.20277513</v>
      </c>
      <c r="L35" s="41">
        <v>2585.2016350800004</v>
      </c>
      <c r="M35" s="41">
        <v>1848.0247660499999</v>
      </c>
      <c r="N35" s="41">
        <v>2287.4277318300005</v>
      </c>
      <c r="O35" s="41">
        <v>2093.5198185199997</v>
      </c>
      <c r="P35" s="40"/>
      <c r="Q35" s="41">
        <f t="shared" si="4"/>
        <v>436.41350972000009</v>
      </c>
      <c r="R35" s="41">
        <f t="shared" si="5"/>
        <v>1329.77906364</v>
      </c>
      <c r="S35" s="41">
        <f t="shared" si="6"/>
        <v>1848.0247660499999</v>
      </c>
    </row>
    <row r="36" spans="1:19" x14ac:dyDescent="0.25">
      <c r="A36" s="39" t="s">
        <v>155</v>
      </c>
      <c r="B36" s="39">
        <v>61.390037829999997</v>
      </c>
      <c r="C36" s="39">
        <v>72.011149980000013</v>
      </c>
      <c r="D36" s="39">
        <v>80.685736650000024</v>
      </c>
      <c r="E36" s="39">
        <v>95.974778450000002</v>
      </c>
      <c r="F36" s="39">
        <v>109.14491526</v>
      </c>
      <c r="G36" s="39">
        <v>118.70089222000001</v>
      </c>
      <c r="H36" s="39">
        <v>124.91001236999999</v>
      </c>
      <c r="I36" s="39">
        <v>143.30128325999999</v>
      </c>
      <c r="J36" s="39">
        <v>145.79986675000001</v>
      </c>
      <c r="K36" s="39">
        <v>151.88384152999998</v>
      </c>
      <c r="L36" s="39">
        <v>151.94825282999997</v>
      </c>
      <c r="M36" s="39">
        <v>154.20006535000002</v>
      </c>
      <c r="N36" s="39">
        <v>150.93011714000002</v>
      </c>
      <c r="O36" s="39">
        <v>148.04013726000002</v>
      </c>
      <c r="P36" s="40"/>
      <c r="Q36" s="39">
        <f t="shared" si="4"/>
        <v>95.974778450000002</v>
      </c>
      <c r="R36" s="39">
        <f t="shared" si="5"/>
        <v>143.30128325999999</v>
      </c>
      <c r="S36" s="39">
        <f t="shared" si="6"/>
        <v>154.20006535000002</v>
      </c>
    </row>
    <row r="37" spans="1:19" x14ac:dyDescent="0.25">
      <c r="A37" s="39" t="s">
        <v>156</v>
      </c>
      <c r="B37" s="39">
        <v>0</v>
      </c>
      <c r="C37" s="39">
        <v>0</v>
      </c>
      <c r="D37" s="39">
        <v>0</v>
      </c>
      <c r="E37" s="39">
        <v>39.530642229999998</v>
      </c>
      <c r="F37" s="39">
        <v>0</v>
      </c>
      <c r="G37" s="39">
        <v>0</v>
      </c>
      <c r="H37" s="39">
        <v>0</v>
      </c>
      <c r="I37" s="39">
        <v>0.77076807999999997</v>
      </c>
      <c r="J37" s="39">
        <v>0</v>
      </c>
      <c r="K37" s="39">
        <v>0</v>
      </c>
      <c r="L37" s="39">
        <v>0</v>
      </c>
      <c r="M37" s="39">
        <v>0</v>
      </c>
      <c r="N37" s="39">
        <v>0</v>
      </c>
      <c r="O37" s="39">
        <v>0</v>
      </c>
      <c r="P37" s="40"/>
      <c r="Q37" s="39">
        <f t="shared" si="4"/>
        <v>39.530642229999998</v>
      </c>
      <c r="R37" s="39">
        <f t="shared" si="5"/>
        <v>0.77076807999999997</v>
      </c>
      <c r="S37" s="39">
        <f t="shared" si="6"/>
        <v>0</v>
      </c>
    </row>
    <row r="38" spans="1:19" x14ac:dyDescent="0.25">
      <c r="A38" s="39" t="s">
        <v>157</v>
      </c>
      <c r="B38" s="39">
        <v>1.3665966699999998</v>
      </c>
      <c r="C38" s="39">
        <v>1.6919961700000001</v>
      </c>
      <c r="D38" s="39">
        <v>1.6406931700000003</v>
      </c>
      <c r="E38" s="39">
        <v>1.6947016700000002</v>
      </c>
      <c r="F38" s="39">
        <v>18.215428669999998</v>
      </c>
      <c r="G38" s="39">
        <v>17.387891670000002</v>
      </c>
      <c r="H38" s="39">
        <v>18.340799669999999</v>
      </c>
      <c r="I38" s="39">
        <v>17.340474</v>
      </c>
      <c r="J38" s="39">
        <v>16.385312300000002</v>
      </c>
      <c r="K38" s="39">
        <v>15.284043280000002</v>
      </c>
      <c r="L38" s="39">
        <v>14.1723316</v>
      </c>
      <c r="M38" s="39">
        <v>13.20511247</v>
      </c>
      <c r="N38" s="39">
        <v>12.098965789999998</v>
      </c>
      <c r="O38" s="39">
        <v>11.012904689999999</v>
      </c>
      <c r="P38" s="40"/>
      <c r="Q38" s="39">
        <f t="shared" si="4"/>
        <v>1.6947016700000002</v>
      </c>
      <c r="R38" s="39">
        <f t="shared" si="5"/>
        <v>17.340474</v>
      </c>
      <c r="S38" s="39">
        <f t="shared" si="6"/>
        <v>13.20511247</v>
      </c>
    </row>
    <row r="39" spans="1:19" x14ac:dyDescent="0.25">
      <c r="A39" s="39" t="s">
        <v>80</v>
      </c>
      <c r="B39" s="39">
        <v>9.8780657900000008</v>
      </c>
      <c r="C39" s="39">
        <v>46.821285940000003</v>
      </c>
      <c r="D39" s="39">
        <v>9.9215471700000002</v>
      </c>
      <c r="E39" s="39">
        <v>10.36274016</v>
      </c>
      <c r="F39" s="39">
        <v>12.175087090000002</v>
      </c>
      <c r="G39" s="39">
        <v>7.0352957000000007</v>
      </c>
      <c r="H39" s="39">
        <v>24.73122596</v>
      </c>
      <c r="I39" s="39">
        <v>18.814559840000001</v>
      </c>
      <c r="J39" s="39">
        <v>16.981521020000002</v>
      </c>
      <c r="K39" s="39">
        <v>13.278744349999998</v>
      </c>
      <c r="L39" s="39">
        <v>12.187321670000001</v>
      </c>
      <c r="M39" s="39">
        <v>5.4761843099999998</v>
      </c>
      <c r="N39" s="39">
        <v>10.066824109999999</v>
      </c>
      <c r="O39" s="39">
        <v>20.261399779999998</v>
      </c>
      <c r="P39" s="40"/>
      <c r="Q39" s="39">
        <f t="shared" si="4"/>
        <v>10.36274016</v>
      </c>
      <c r="R39" s="39">
        <f t="shared" si="5"/>
        <v>18.814559840000001</v>
      </c>
      <c r="S39" s="39">
        <f t="shared" si="6"/>
        <v>5.4761843099999998</v>
      </c>
    </row>
    <row r="40" spans="1:19" x14ac:dyDescent="0.25">
      <c r="A40" s="42" t="s">
        <v>158</v>
      </c>
      <c r="B40" s="42">
        <v>6859.2128355300019</v>
      </c>
      <c r="C40" s="42">
        <v>8130.1897022800022</v>
      </c>
      <c r="D40" s="42">
        <v>9080.2383306400006</v>
      </c>
      <c r="E40" s="42">
        <v>9660.6501493499964</v>
      </c>
      <c r="F40" s="42">
        <v>9552.2228082299989</v>
      </c>
      <c r="G40" s="42">
        <v>10697.792950790001</v>
      </c>
      <c r="H40" s="42">
        <v>10871.957133979999</v>
      </c>
      <c r="I40" s="42">
        <v>10620.427994609865</v>
      </c>
      <c r="J40" s="42">
        <v>10672.158744010014</v>
      </c>
      <c r="K40" s="42">
        <v>11373.907789269999</v>
      </c>
      <c r="L40" s="42">
        <v>12571.485487219999</v>
      </c>
      <c r="M40" s="42">
        <v>11586.258581379996</v>
      </c>
      <c r="N40" s="42">
        <v>11644.027951950005</v>
      </c>
      <c r="O40" s="42">
        <v>11626.467923439997</v>
      </c>
      <c r="P40" s="40"/>
      <c r="Q40" s="42">
        <f t="shared" si="4"/>
        <v>9660.6501493499964</v>
      </c>
      <c r="R40" s="42">
        <f t="shared" si="5"/>
        <v>10620.427994609865</v>
      </c>
      <c r="S40" s="42">
        <f t="shared" si="6"/>
        <v>11586.258581379996</v>
      </c>
    </row>
    <row r="41" spans="1:19" x14ac:dyDescent="0.25">
      <c r="A41" s="39"/>
      <c r="B41" s="39"/>
      <c r="C41" s="39"/>
      <c r="D41" s="39"/>
      <c r="E41" s="39"/>
      <c r="F41" s="39"/>
      <c r="G41" s="39"/>
      <c r="H41" s="39"/>
      <c r="I41" s="39"/>
      <c r="J41" s="39"/>
      <c r="K41" s="39"/>
      <c r="L41" s="39"/>
      <c r="M41" s="39"/>
      <c r="N41" s="39"/>
      <c r="O41" s="39"/>
      <c r="P41" s="40"/>
      <c r="Q41" s="39"/>
      <c r="R41" s="39"/>
      <c r="S41" s="39"/>
    </row>
    <row r="42" spans="1:19" x14ac:dyDescent="0.25">
      <c r="A42" s="38" t="s">
        <v>159</v>
      </c>
      <c r="B42" s="38"/>
      <c r="C42" s="38"/>
      <c r="D42" s="38"/>
      <c r="E42" s="38"/>
      <c r="F42" s="38"/>
      <c r="G42" s="38"/>
      <c r="H42" s="38"/>
      <c r="I42" s="38"/>
      <c r="J42" s="38"/>
      <c r="K42" s="38"/>
      <c r="L42" s="38"/>
      <c r="M42" s="38"/>
      <c r="N42" s="38"/>
      <c r="O42" s="38"/>
      <c r="P42" s="40"/>
      <c r="Q42" s="38"/>
      <c r="R42" s="38"/>
      <c r="S42" s="38"/>
    </row>
    <row r="43" spans="1:19" x14ac:dyDescent="0.25">
      <c r="A43" s="39" t="s">
        <v>81</v>
      </c>
      <c r="B43" s="39">
        <v>4928.4073258499993</v>
      </c>
      <c r="C43" s="39">
        <v>6072.0701717000002</v>
      </c>
      <c r="D43" s="39">
        <v>6908.6506436500003</v>
      </c>
      <c r="E43" s="39">
        <v>7365.63330503</v>
      </c>
      <c r="F43" s="39">
        <v>7281.3813406300014</v>
      </c>
      <c r="G43" s="39">
        <v>8431.8509721299961</v>
      </c>
      <c r="H43" s="39">
        <v>8754.7682137499996</v>
      </c>
      <c r="I43" s="39">
        <v>8519.5234186199996</v>
      </c>
      <c r="J43" s="39">
        <v>8556.8315874400014</v>
      </c>
      <c r="K43" s="39">
        <v>8951.0762932300004</v>
      </c>
      <c r="L43" s="39">
        <v>10063.57830891</v>
      </c>
      <c r="M43" s="39">
        <v>8991.7713202100003</v>
      </c>
      <c r="N43" s="39">
        <v>9005.9002700599995</v>
      </c>
      <c r="O43" s="39">
        <v>9114.9360235900003</v>
      </c>
      <c r="P43" s="40"/>
      <c r="Q43" s="39">
        <f>E43</f>
        <v>7365.63330503</v>
      </c>
      <c r="R43" s="39">
        <f>I43</f>
        <v>8519.5234186199996</v>
      </c>
      <c r="S43" s="39">
        <f>M43</f>
        <v>8991.7713202100003</v>
      </c>
    </row>
    <row r="44" spans="1:19" x14ac:dyDescent="0.25">
      <c r="A44" s="39" t="s">
        <v>160</v>
      </c>
      <c r="B44" s="39">
        <v>399.37500003000002</v>
      </c>
      <c r="C44" s="39">
        <v>399.50000004000003</v>
      </c>
      <c r="D44" s="39">
        <v>399.62500005000004</v>
      </c>
      <c r="E44" s="39">
        <v>399.75000005999999</v>
      </c>
      <c r="F44" s="39">
        <v>298.87500007</v>
      </c>
      <c r="G44" s="39">
        <v>231</v>
      </c>
      <c r="H44" s="39">
        <v>0</v>
      </c>
      <c r="I44" s="39">
        <v>0</v>
      </c>
      <c r="J44" s="39">
        <v>0</v>
      </c>
      <c r="K44" s="39">
        <v>0</v>
      </c>
      <c r="L44" s="39">
        <v>0</v>
      </c>
      <c r="M44" s="39">
        <v>0</v>
      </c>
      <c r="N44" s="39">
        <v>0</v>
      </c>
      <c r="O44" s="39"/>
      <c r="P44" s="40"/>
      <c r="Q44" s="39">
        <f>E44</f>
        <v>399.75000005999999</v>
      </c>
      <c r="R44" s="39">
        <f>I44</f>
        <v>0</v>
      </c>
      <c r="S44" s="39">
        <f t="shared" si="6"/>
        <v>0</v>
      </c>
    </row>
    <row r="45" spans="1:19" x14ac:dyDescent="0.25">
      <c r="A45" s="39" t="s">
        <v>82</v>
      </c>
      <c r="B45" s="39">
        <v>75.384218879999992</v>
      </c>
      <c r="C45" s="39">
        <v>89.031108959999983</v>
      </c>
      <c r="D45" s="39">
        <v>100.05044878999998</v>
      </c>
      <c r="E45" s="39">
        <v>100.00518069</v>
      </c>
      <c r="F45" s="39">
        <v>132.46312960999998</v>
      </c>
      <c r="G45" s="39">
        <v>148.83963286999992</v>
      </c>
      <c r="H45" s="39">
        <v>125.70291223999996</v>
      </c>
      <c r="I45" s="39">
        <v>149.51956248999997</v>
      </c>
      <c r="J45" s="39">
        <v>140.47995359999999</v>
      </c>
      <c r="K45" s="39">
        <v>147.02575651999999</v>
      </c>
      <c r="L45" s="39">
        <v>139.03947046000002</v>
      </c>
      <c r="M45" s="39">
        <v>142.53408311999996</v>
      </c>
      <c r="N45" s="39">
        <v>128.07203699999997</v>
      </c>
      <c r="O45" s="39">
        <v>122.45152376999997</v>
      </c>
      <c r="P45" s="40"/>
      <c r="Q45" s="39">
        <f>E45</f>
        <v>100.00518069</v>
      </c>
      <c r="R45" s="39">
        <f t="shared" si="5"/>
        <v>149.51956248999997</v>
      </c>
      <c r="S45" s="39">
        <f t="shared" si="6"/>
        <v>142.53408311999996</v>
      </c>
    </row>
    <row r="46" spans="1:19" x14ac:dyDescent="0.25">
      <c r="A46" s="39" t="s">
        <v>58</v>
      </c>
      <c r="B46" s="39">
        <v>64.631666580000001</v>
      </c>
      <c r="C46" s="39">
        <v>64.664166570000006</v>
      </c>
      <c r="D46" s="39">
        <v>64.696666560000011</v>
      </c>
      <c r="E46" s="39">
        <v>64.729166549999988</v>
      </c>
      <c r="F46" s="39">
        <v>64.761666539999993</v>
      </c>
      <c r="G46" s="39">
        <v>64.794166529999998</v>
      </c>
      <c r="H46" s="39">
        <v>64.826666520000003</v>
      </c>
      <c r="I46" s="39">
        <v>64.859166509999994</v>
      </c>
      <c r="J46" s="39">
        <v>64.891666499999999</v>
      </c>
      <c r="K46" s="39">
        <v>64.924166490000005</v>
      </c>
      <c r="L46" s="39">
        <v>64.956666479999996</v>
      </c>
      <c r="M46" s="39">
        <v>64.989166470000001</v>
      </c>
      <c r="N46" s="39">
        <v>106.8</v>
      </c>
      <c r="O46" s="39">
        <v>65</v>
      </c>
      <c r="P46" s="40"/>
      <c r="Q46" s="39">
        <f t="shared" si="4"/>
        <v>64.729166549999988</v>
      </c>
      <c r="R46" s="39">
        <f t="shared" si="5"/>
        <v>64.859166509999994</v>
      </c>
      <c r="S46" s="39">
        <f t="shared" si="6"/>
        <v>64.989166470000001</v>
      </c>
    </row>
    <row r="47" spans="1:19" x14ac:dyDescent="0.25">
      <c r="A47" s="39" t="s">
        <v>161</v>
      </c>
      <c r="B47" s="39">
        <v>24.45191488</v>
      </c>
      <c r="C47" s="39">
        <v>53.035952840000007</v>
      </c>
      <c r="D47" s="39">
        <v>78.836411740000003</v>
      </c>
      <c r="E47" s="39">
        <v>0</v>
      </c>
      <c r="F47" s="39">
        <v>25.791415860000001</v>
      </c>
      <c r="G47" s="39">
        <v>13.55026859</v>
      </c>
      <c r="H47" s="39">
        <v>40.131571659999992</v>
      </c>
      <c r="I47" s="39">
        <v>0</v>
      </c>
      <c r="J47" s="39">
        <v>14.639022560000001</v>
      </c>
      <c r="K47" s="39">
        <v>40.545917340000003</v>
      </c>
      <c r="L47" s="39">
        <v>65.204266689999997</v>
      </c>
      <c r="M47" s="39">
        <v>0.54209322999999998</v>
      </c>
      <c r="N47" s="39">
        <v>21.500242950000001</v>
      </c>
      <c r="O47" s="39">
        <v>36.334499559999998</v>
      </c>
      <c r="P47" s="40"/>
      <c r="Q47" s="39">
        <f t="shared" si="4"/>
        <v>0</v>
      </c>
      <c r="R47" s="39">
        <f t="shared" si="5"/>
        <v>0</v>
      </c>
      <c r="S47" s="39">
        <f t="shared" si="6"/>
        <v>0.54209322999999998</v>
      </c>
    </row>
    <row r="48" spans="1:19" x14ac:dyDescent="0.25">
      <c r="A48" s="39" t="s">
        <v>162</v>
      </c>
      <c r="B48" s="39">
        <v>10.006797550000002</v>
      </c>
      <c r="C48" s="39">
        <v>10.006797550000002</v>
      </c>
      <c r="D48" s="39">
        <v>10.006797550000002</v>
      </c>
      <c r="E48" s="39">
        <v>110.77565405</v>
      </c>
      <c r="F48" s="39">
        <v>27.813670800000001</v>
      </c>
      <c r="G48" s="39">
        <v>23.745972800000001</v>
      </c>
      <c r="H48" s="39">
        <v>23.745972800000001</v>
      </c>
      <c r="I48" s="39">
        <v>36.977362597467668</v>
      </c>
      <c r="J48" s="39">
        <v>-2.2637710000002698E-2</v>
      </c>
      <c r="K48" s="39">
        <v>-2.2637710000002698E-2</v>
      </c>
      <c r="L48" s="39">
        <v>-2.2637710000002698E-2</v>
      </c>
      <c r="M48" s="39">
        <v>82.854972290000006</v>
      </c>
      <c r="N48" s="39">
        <v>63.879270290000001</v>
      </c>
      <c r="O48" s="39">
        <v>0</v>
      </c>
      <c r="P48" s="40"/>
      <c r="Q48" s="39">
        <f t="shared" si="4"/>
        <v>110.77565405</v>
      </c>
      <c r="R48" s="39">
        <f t="shared" si="5"/>
        <v>36.977362597467668</v>
      </c>
      <c r="S48" s="39">
        <f t="shared" si="6"/>
        <v>82.854972290000006</v>
      </c>
    </row>
    <row r="49" spans="1:19" x14ac:dyDescent="0.25">
      <c r="A49" s="42" t="s">
        <v>163</v>
      </c>
      <c r="B49" s="42">
        <v>5502.256923769999</v>
      </c>
      <c r="C49" s="42">
        <v>6688.3081976600006</v>
      </c>
      <c r="D49" s="42">
        <v>7561.8659683400001</v>
      </c>
      <c r="E49" s="42">
        <v>8040.8933063800005</v>
      </c>
      <c r="F49" s="42">
        <v>7831.0862235100021</v>
      </c>
      <c r="G49" s="42">
        <v>8913.7810129199952</v>
      </c>
      <c r="H49" s="42">
        <v>9009.17533697</v>
      </c>
      <c r="I49" s="42">
        <v>8770.8795102174681</v>
      </c>
      <c r="J49" s="42">
        <v>8776.8195923900021</v>
      </c>
      <c r="K49" s="42">
        <v>9203.5494958700001</v>
      </c>
      <c r="L49" s="42">
        <v>10332.756074830002</v>
      </c>
      <c r="M49" s="42">
        <v>9282.6916353199995</v>
      </c>
      <c r="N49" s="42">
        <v>9326.1518202999978</v>
      </c>
      <c r="O49" s="42">
        <v>9338.7220469200001</v>
      </c>
      <c r="P49" s="40"/>
      <c r="Q49" s="42">
        <f t="shared" si="4"/>
        <v>8040.8933063800005</v>
      </c>
      <c r="R49" s="42">
        <f t="shared" si="5"/>
        <v>8770.8795102174681</v>
      </c>
      <c r="S49" s="42">
        <f t="shared" si="6"/>
        <v>9282.6916353199995</v>
      </c>
    </row>
    <row r="50" spans="1:19" x14ac:dyDescent="0.25">
      <c r="A50" s="39"/>
      <c r="B50" s="39"/>
      <c r="C50" s="39"/>
      <c r="D50" s="39"/>
      <c r="E50" s="39"/>
      <c r="F50" s="39"/>
      <c r="G50" s="39"/>
      <c r="H50" s="39"/>
      <c r="I50" s="39"/>
      <c r="J50" s="39"/>
      <c r="K50" s="39"/>
      <c r="L50" s="39"/>
      <c r="P50" s="40"/>
      <c r="Q50" s="39"/>
      <c r="R50" s="39"/>
    </row>
    <row r="51" spans="1:19" x14ac:dyDescent="0.25">
      <c r="A51" s="39" t="s">
        <v>48</v>
      </c>
      <c r="B51" s="39">
        <v>171.38062100000002</v>
      </c>
      <c r="C51" s="39">
        <v>171.446325</v>
      </c>
      <c r="D51" s="39">
        <v>171.46385599999999</v>
      </c>
      <c r="E51" s="39">
        <v>172.71213699999998</v>
      </c>
      <c r="F51" s="39">
        <v>182.61213699999999</v>
      </c>
      <c r="G51" s="39">
        <v>182.768866</v>
      </c>
      <c r="H51" s="39">
        <v>182.768866</v>
      </c>
      <c r="I51" s="39">
        <v>184.11972800000001</v>
      </c>
      <c r="J51" s="39">
        <v>184.11972800000001</v>
      </c>
      <c r="K51" s="39">
        <v>186.36849799999999</v>
      </c>
      <c r="L51" s="39">
        <v>186.53806899999998</v>
      </c>
      <c r="M51" s="39">
        <v>186.61373900000001</v>
      </c>
      <c r="N51" s="39">
        <v>186.855142</v>
      </c>
      <c r="O51" s="39">
        <v>186.894611</v>
      </c>
      <c r="P51" s="40"/>
      <c r="Q51" s="39">
        <f t="shared" si="4"/>
        <v>172.71213699999998</v>
      </c>
      <c r="R51" s="39">
        <f>I51</f>
        <v>184.11972800000001</v>
      </c>
      <c r="S51" s="39">
        <f>M51</f>
        <v>186.61373900000001</v>
      </c>
    </row>
    <row r="52" spans="1:19" x14ac:dyDescent="0.25">
      <c r="A52" s="39" t="s">
        <v>164</v>
      </c>
      <c r="B52" s="39">
        <v>771.85111901000005</v>
      </c>
      <c r="C52" s="39">
        <v>771.85111901000005</v>
      </c>
      <c r="D52" s="39">
        <v>771.85111901000005</v>
      </c>
      <c r="E52" s="39">
        <v>771.85111901000005</v>
      </c>
      <c r="F52" s="39">
        <v>786.67196625000008</v>
      </c>
      <c r="G52" s="39">
        <v>786.67196625000008</v>
      </c>
      <c r="H52" s="39">
        <v>786.67196625000008</v>
      </c>
      <c r="I52" s="39">
        <v>786.67196625000008</v>
      </c>
      <c r="J52" s="39">
        <v>786.67196625000008</v>
      </c>
      <c r="K52" s="39">
        <v>786.67196625000008</v>
      </c>
      <c r="L52" s="39">
        <v>786.67196625000008</v>
      </c>
      <c r="M52" s="39">
        <v>786.67196625000008</v>
      </c>
      <c r="N52" s="39">
        <v>786.67196625000008</v>
      </c>
      <c r="O52" s="39">
        <v>786.67196625000008</v>
      </c>
      <c r="P52" s="40"/>
      <c r="Q52" s="39">
        <f t="shared" si="4"/>
        <v>771.85111901000005</v>
      </c>
      <c r="R52" s="39">
        <f t="shared" si="5"/>
        <v>786.67196625000008</v>
      </c>
      <c r="S52" s="39">
        <f t="shared" si="6"/>
        <v>786.67196625000008</v>
      </c>
    </row>
    <row r="53" spans="1:19" x14ac:dyDescent="0.25">
      <c r="A53" s="39" t="s">
        <v>165</v>
      </c>
      <c r="B53" s="39">
        <v>38.489979380000001</v>
      </c>
      <c r="C53" s="39">
        <v>36.608155380000007</v>
      </c>
      <c r="D53" s="39">
        <v>38.948723380000004</v>
      </c>
      <c r="E53" s="39">
        <v>42.22695238</v>
      </c>
      <c r="F53" s="39">
        <v>43.445837380000007</v>
      </c>
      <c r="G53" s="39">
        <v>45.679340379999999</v>
      </c>
      <c r="H53" s="39">
        <v>44.947167380000003</v>
      </c>
      <c r="I53" s="39">
        <v>45.80308556</v>
      </c>
      <c r="J53" s="39">
        <v>46.656765559999997</v>
      </c>
      <c r="K53" s="39">
        <v>47.360661</v>
      </c>
      <c r="L53" s="39">
        <v>47.918548000000001</v>
      </c>
      <c r="M53" s="39">
        <v>48.264592</v>
      </c>
      <c r="N53" s="39">
        <v>48.419986999999999</v>
      </c>
      <c r="O53" s="39">
        <v>50.007928</v>
      </c>
      <c r="P53" s="40"/>
      <c r="Q53" s="39">
        <f t="shared" si="4"/>
        <v>42.22695238</v>
      </c>
      <c r="R53" s="39">
        <f t="shared" si="5"/>
        <v>45.80308556</v>
      </c>
      <c r="S53" s="39">
        <f t="shared" si="6"/>
        <v>48.264592</v>
      </c>
    </row>
    <row r="54" spans="1:19" x14ac:dyDescent="0.25">
      <c r="A54" s="39" t="s">
        <v>166</v>
      </c>
      <c r="B54" s="39">
        <v>330.68419332000002</v>
      </c>
      <c r="C54" s="39">
        <v>417.42590618000003</v>
      </c>
      <c r="D54" s="39">
        <v>491.55866486000002</v>
      </c>
      <c r="E54" s="39">
        <v>588.41663553000001</v>
      </c>
      <c r="F54" s="39">
        <v>663.85664503999999</v>
      </c>
      <c r="G54" s="39">
        <v>724.34176619000004</v>
      </c>
      <c r="H54" s="39">
        <v>803.84379833000003</v>
      </c>
      <c r="I54" s="39">
        <v>788.40370553240314</v>
      </c>
      <c r="J54" s="39">
        <v>833.34069276000002</v>
      </c>
      <c r="K54" s="39">
        <v>905.40716910000003</v>
      </c>
      <c r="L54" s="39">
        <v>973.05083009000009</v>
      </c>
      <c r="M54" s="39">
        <v>1037.4666497600001</v>
      </c>
      <c r="N54" s="39">
        <v>1096.3790373500001</v>
      </c>
      <c r="O54" s="39">
        <v>1064.62137222</v>
      </c>
      <c r="P54" s="40"/>
      <c r="Q54" s="39">
        <f t="shared" si="4"/>
        <v>588.41663553000001</v>
      </c>
      <c r="R54" s="39">
        <f t="shared" si="5"/>
        <v>788.40370553240314</v>
      </c>
      <c r="S54" s="39">
        <f t="shared" si="6"/>
        <v>1037.4666497600001</v>
      </c>
    </row>
    <row r="55" spans="1:19" x14ac:dyDescent="0.25">
      <c r="A55" s="39" t="s">
        <v>55</v>
      </c>
      <c r="B55" s="39">
        <v>44.55</v>
      </c>
      <c r="C55" s="39">
        <v>44.55</v>
      </c>
      <c r="D55" s="39">
        <v>44.55</v>
      </c>
      <c r="E55" s="39">
        <v>44.55</v>
      </c>
      <c r="F55" s="39">
        <v>44.55</v>
      </c>
      <c r="G55" s="39">
        <v>44.55</v>
      </c>
      <c r="H55" s="39">
        <v>44.55</v>
      </c>
      <c r="I55" s="39">
        <v>44.55</v>
      </c>
      <c r="J55" s="39">
        <v>44.55</v>
      </c>
      <c r="K55" s="39">
        <v>244.55</v>
      </c>
      <c r="L55" s="39">
        <v>244.55</v>
      </c>
      <c r="M55" s="39">
        <v>244.55</v>
      </c>
      <c r="N55" s="39">
        <v>199.55</v>
      </c>
      <c r="O55" s="39">
        <v>199.55</v>
      </c>
      <c r="P55" s="40"/>
      <c r="Q55" s="39">
        <f t="shared" si="4"/>
        <v>44.55</v>
      </c>
      <c r="R55" s="39">
        <f t="shared" si="5"/>
        <v>44.55</v>
      </c>
      <c r="S55" s="39">
        <f t="shared" si="6"/>
        <v>244.55</v>
      </c>
    </row>
    <row r="56" spans="1:19" x14ac:dyDescent="0.25">
      <c r="A56" s="42" t="s">
        <v>167</v>
      </c>
      <c r="B56" s="42">
        <v>1356.9559127100001</v>
      </c>
      <c r="C56" s="42">
        <v>1441.8815055699999</v>
      </c>
      <c r="D56" s="42">
        <v>1518.37236325</v>
      </c>
      <c r="E56" s="42">
        <v>1619.7568439199999</v>
      </c>
      <c r="F56" s="42">
        <v>1721.1365856699999</v>
      </c>
      <c r="G56" s="42">
        <v>1784.0119388200003</v>
      </c>
      <c r="H56" s="42">
        <v>1862.7817979600002</v>
      </c>
      <c r="I56" s="42">
        <v>1849.548485342403</v>
      </c>
      <c r="J56" s="42">
        <v>1895.3391525700001</v>
      </c>
      <c r="K56" s="42">
        <v>2170.3582943500001</v>
      </c>
      <c r="L56" s="42">
        <v>2238.7294133400005</v>
      </c>
      <c r="M56" s="42">
        <v>2303.5669470100001</v>
      </c>
      <c r="N56" s="42">
        <v>2317.8761326000003</v>
      </c>
      <c r="O56" s="42">
        <v>2287.7458774700003</v>
      </c>
      <c r="P56" s="40"/>
      <c r="Q56" s="42">
        <f t="shared" si="4"/>
        <v>1619.7568439199999</v>
      </c>
      <c r="R56" s="42">
        <f t="shared" si="5"/>
        <v>1849.548485342403</v>
      </c>
      <c r="S56" s="42">
        <f t="shared" si="6"/>
        <v>2303.5669470100001</v>
      </c>
    </row>
    <row r="57" spans="1:19" x14ac:dyDescent="0.25">
      <c r="A57" s="42" t="s">
        <v>168</v>
      </c>
      <c r="B57" s="42">
        <v>6859.2128364799992</v>
      </c>
      <c r="C57" s="42">
        <v>8130.1897032300012</v>
      </c>
      <c r="D57" s="42">
        <v>9080.2383315900006</v>
      </c>
      <c r="E57" s="42">
        <v>9660.6501503</v>
      </c>
      <c r="F57" s="42">
        <v>9552.2228091800025</v>
      </c>
      <c r="G57" s="42">
        <v>10697.792951739997</v>
      </c>
      <c r="H57" s="42">
        <v>10871.95713493</v>
      </c>
      <c r="I57" s="42">
        <v>10620.42799555987</v>
      </c>
      <c r="J57" s="42">
        <v>10672.158744960003</v>
      </c>
      <c r="K57" s="42">
        <v>11373.907790220001</v>
      </c>
      <c r="L57" s="42">
        <v>12571.485488170001</v>
      </c>
      <c r="M57" s="42">
        <v>11586.25858233</v>
      </c>
      <c r="N57" s="42">
        <v>11644.027952899998</v>
      </c>
      <c r="O57" s="42">
        <v>11626.467924390001</v>
      </c>
      <c r="P57" s="40"/>
      <c r="Q57" s="42">
        <f t="shared" si="4"/>
        <v>9660.6501503</v>
      </c>
      <c r="R57" s="42">
        <f t="shared" si="5"/>
        <v>10620.42799555987</v>
      </c>
      <c r="S57" s="42">
        <f t="shared" si="6"/>
        <v>11586.25858233</v>
      </c>
    </row>
    <row r="59" spans="1:19" x14ac:dyDescent="0.25">
      <c r="B59" s="43"/>
      <c r="C59" s="43"/>
      <c r="D59" s="43"/>
      <c r="E59" s="43"/>
      <c r="F59" s="43"/>
      <c r="G59" s="43"/>
      <c r="H59" s="43"/>
      <c r="I59" s="43"/>
      <c r="J59" s="43"/>
      <c r="K59" s="43"/>
      <c r="L59" s="43"/>
      <c r="M59" s="43"/>
      <c r="N59" s="43"/>
      <c r="O59" s="43"/>
    </row>
    <row r="60" spans="1:19" x14ac:dyDescent="0.25">
      <c r="B60" s="43"/>
      <c r="C60" s="43"/>
      <c r="D60" s="43"/>
      <c r="E60" s="43"/>
      <c r="F60" s="43"/>
      <c r="G60" s="43"/>
      <c r="H60" s="43"/>
      <c r="I60" s="43"/>
      <c r="J60" s="43"/>
      <c r="K60" s="43"/>
      <c r="L60" s="43"/>
      <c r="M60" s="43"/>
      <c r="N60" s="43"/>
      <c r="O60" s="43"/>
    </row>
  </sheetData>
  <pageMargins left="0.7" right="0.7" top="0.75" bottom="0.75" header="0.3" footer="0.3"/>
  <pageSetup paperSize="9" orientation="portrait" r:id="rId1"/>
  <ignoredErrors>
    <ignoredError sqref="Q5:S15 Q17:S18 Q16:R16 S16 Q4:S4 Q20:S2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E38"/>
  <sheetViews>
    <sheetView showGridLines="0" zoomScale="80" zoomScaleNormal="80" workbookViewId="0">
      <selection activeCell="B42" sqref="B42"/>
    </sheetView>
  </sheetViews>
  <sheetFormatPr baseColWidth="10" defaultColWidth="11.42578125" defaultRowHeight="15" x14ac:dyDescent="0.25"/>
  <cols>
    <col min="1" max="1" width="69.5703125" customWidth="1"/>
  </cols>
  <sheetData>
    <row r="1" spans="1:5" ht="18.75" x14ac:dyDescent="0.25">
      <c r="A1" s="10"/>
      <c r="B1" s="11"/>
    </row>
    <row r="2" spans="1:5" ht="18.75" x14ac:dyDescent="0.25">
      <c r="A2" s="11" t="s">
        <v>232</v>
      </c>
      <c r="B2" s="11"/>
      <c r="C2" s="11"/>
      <c r="D2" s="11"/>
      <c r="E2" s="11"/>
    </row>
    <row r="3" spans="1:5" ht="18.75" x14ac:dyDescent="0.25">
      <c r="A3" s="11"/>
      <c r="B3" s="11"/>
      <c r="C3" s="11"/>
      <c r="D3" s="11"/>
      <c r="E3" s="11"/>
    </row>
    <row r="4" spans="1:5" ht="15.75" thickBot="1" x14ac:dyDescent="0.3">
      <c r="A4" s="12" t="s">
        <v>117</v>
      </c>
      <c r="B4" s="90" t="s">
        <v>182</v>
      </c>
      <c r="C4" s="13" t="s">
        <v>294</v>
      </c>
      <c r="D4" s="13" t="s">
        <v>295</v>
      </c>
      <c r="E4" s="13">
        <v>2020</v>
      </c>
    </row>
    <row r="5" spans="1:5" x14ac:dyDescent="0.25">
      <c r="A5" s="19" t="s">
        <v>118</v>
      </c>
      <c r="B5" s="91"/>
      <c r="C5" s="91"/>
      <c r="D5" s="91"/>
      <c r="E5" s="91"/>
    </row>
    <row r="6" spans="1:5" x14ac:dyDescent="0.25">
      <c r="A6" s="14" t="s">
        <v>119</v>
      </c>
      <c r="B6" s="92"/>
      <c r="C6" s="99">
        <v>67.206084269999934</v>
      </c>
      <c r="D6" s="99">
        <v>102.9</v>
      </c>
      <c r="E6" s="184">
        <v>348.49468375000009</v>
      </c>
    </row>
    <row r="7" spans="1:5" x14ac:dyDescent="0.25">
      <c r="A7" s="14" t="s">
        <v>120</v>
      </c>
      <c r="B7" s="92"/>
      <c r="C7" s="99">
        <v>-65.104523999999998</v>
      </c>
      <c r="D7" s="99">
        <v>0</v>
      </c>
      <c r="E7" s="184">
        <v>-37</v>
      </c>
    </row>
    <row r="8" spans="1:5" x14ac:dyDescent="0.25">
      <c r="A8" s="14" t="s">
        <v>121</v>
      </c>
      <c r="B8" s="92">
        <v>7</v>
      </c>
      <c r="C8" s="99">
        <v>19.154934390000001</v>
      </c>
      <c r="D8" s="99">
        <v>18.100000000000001</v>
      </c>
      <c r="E8" s="184">
        <v>72.053235580000006</v>
      </c>
    </row>
    <row r="9" spans="1:5" x14ac:dyDescent="0.25">
      <c r="A9" s="14" t="s">
        <v>122</v>
      </c>
      <c r="B9" s="93">
        <v>2</v>
      </c>
      <c r="C9" s="99">
        <v>68.245829240000106</v>
      </c>
      <c r="D9" s="99">
        <v>53.5</v>
      </c>
      <c r="E9" s="184">
        <v>335.63777888987073</v>
      </c>
    </row>
    <row r="10" spans="1:5" x14ac:dyDescent="0.25">
      <c r="A10" s="14" t="s">
        <v>123</v>
      </c>
      <c r="B10" s="92" t="s">
        <v>233</v>
      </c>
      <c r="C10" s="99">
        <v>-380.26115036999619</v>
      </c>
      <c r="D10" s="99">
        <v>364.5</v>
      </c>
      <c r="E10" s="184">
        <v>-201.04758877000026</v>
      </c>
    </row>
    <row r="11" spans="1:5" x14ac:dyDescent="0.25">
      <c r="A11" s="14" t="s">
        <v>124</v>
      </c>
      <c r="B11" s="92"/>
      <c r="C11" s="184">
        <v>90.398497675217101</v>
      </c>
      <c r="D11" s="99">
        <v>-140.4</v>
      </c>
      <c r="E11" s="184">
        <v>274.58811215933122</v>
      </c>
    </row>
    <row r="12" spans="1:5" x14ac:dyDescent="0.25">
      <c r="A12" s="14" t="s">
        <v>125</v>
      </c>
      <c r="B12" s="93">
        <v>4</v>
      </c>
      <c r="C12" s="99">
        <v>109.03575353000127</v>
      </c>
      <c r="D12" s="99">
        <v>394.2</v>
      </c>
      <c r="E12" s="184">
        <v>472.29502697999942</v>
      </c>
    </row>
    <row r="13" spans="1:5" x14ac:dyDescent="0.25">
      <c r="A13" s="16" t="s">
        <v>126</v>
      </c>
      <c r="B13" s="92"/>
      <c r="C13" s="184">
        <v>-106.192519102413</v>
      </c>
      <c r="D13" s="99">
        <v>203.4</v>
      </c>
      <c r="E13" s="184">
        <v>-199.70566858462479</v>
      </c>
    </row>
    <row r="14" spans="1:5" x14ac:dyDescent="0.25">
      <c r="A14" s="14" t="s">
        <v>127</v>
      </c>
      <c r="B14" s="92">
        <v>4</v>
      </c>
      <c r="C14" s="184">
        <v>193.90791331000068</v>
      </c>
      <c r="D14" s="99">
        <v>-492.6</v>
      </c>
      <c r="E14" s="184">
        <v>-518.22199092000017</v>
      </c>
    </row>
    <row r="15" spans="1:5" x14ac:dyDescent="0.25">
      <c r="A15" s="14" t="s">
        <v>128</v>
      </c>
      <c r="B15" s="92"/>
      <c r="C15" s="184">
        <v>-14.426948010000025</v>
      </c>
      <c r="D15" s="184">
        <v>-0.1</v>
      </c>
      <c r="E15" s="184">
        <v>4.2</v>
      </c>
    </row>
    <row r="16" spans="1:5" x14ac:dyDescent="0.25">
      <c r="A16" s="17" t="s">
        <v>129</v>
      </c>
      <c r="B16" s="18"/>
      <c r="C16" s="185">
        <v>-18.036129067190139</v>
      </c>
      <c r="D16" s="185">
        <v>503.49999999999989</v>
      </c>
      <c r="E16" s="186">
        <v>551.29358908457618</v>
      </c>
    </row>
    <row r="17" spans="1:5" x14ac:dyDescent="0.25">
      <c r="A17" s="14"/>
      <c r="B17" s="15"/>
      <c r="C17" s="99"/>
      <c r="D17" s="99"/>
      <c r="E17" s="187"/>
    </row>
    <row r="18" spans="1:5" x14ac:dyDescent="0.25">
      <c r="A18" s="19" t="s">
        <v>130</v>
      </c>
      <c r="B18" s="8"/>
      <c r="D18" s="188"/>
      <c r="E18" s="101"/>
    </row>
    <row r="19" spans="1:5" x14ac:dyDescent="0.25">
      <c r="A19" s="14" t="s">
        <v>131</v>
      </c>
      <c r="B19" s="92">
        <v>7</v>
      </c>
      <c r="C19" s="99">
        <v>-1.7017499999999998E-2</v>
      </c>
      <c r="D19" s="99">
        <v>-0.2</v>
      </c>
      <c r="E19" s="184">
        <v>-1.1457982</v>
      </c>
    </row>
    <row r="20" spans="1:5" x14ac:dyDescent="0.25">
      <c r="A20" s="14" t="s">
        <v>132</v>
      </c>
      <c r="B20" s="92">
        <v>7</v>
      </c>
      <c r="C20" s="99">
        <v>-15.162227630000002</v>
      </c>
      <c r="D20" s="99">
        <v>-23.8</v>
      </c>
      <c r="E20" s="184">
        <v>-78.331037339999995</v>
      </c>
    </row>
    <row r="21" spans="1:5" x14ac:dyDescent="0.25">
      <c r="A21" s="17" t="s">
        <v>133</v>
      </c>
      <c r="B21" s="21"/>
      <c r="C21" s="100">
        <v>-15.179245130000002</v>
      </c>
      <c r="D21" s="100">
        <v>-24</v>
      </c>
      <c r="E21" s="189">
        <v>-79.476835539999996</v>
      </c>
    </row>
    <row r="22" spans="1:5" x14ac:dyDescent="0.25">
      <c r="A22" s="14"/>
      <c r="B22" s="15"/>
      <c r="C22" s="99"/>
      <c r="D22" s="99"/>
      <c r="E22" s="187"/>
    </row>
    <row r="23" spans="1:5" x14ac:dyDescent="0.25">
      <c r="A23" s="19" t="s">
        <v>134</v>
      </c>
      <c r="B23" s="79"/>
      <c r="E23" s="101"/>
    </row>
    <row r="24" spans="1:5" x14ac:dyDescent="0.25">
      <c r="A24" s="14" t="s">
        <v>135</v>
      </c>
      <c r="B24" s="92"/>
      <c r="C24" s="99">
        <v>3.9469000000011877E-2</v>
      </c>
      <c r="D24" s="99">
        <v>2.2000000000000002</v>
      </c>
      <c r="E24" s="184">
        <v>2.4452410000000095</v>
      </c>
    </row>
    <row r="25" spans="1:5" s="193" customFormat="1" x14ac:dyDescent="0.25">
      <c r="A25" s="14" t="s">
        <v>296</v>
      </c>
      <c r="B25" s="92"/>
      <c r="C25" s="99">
        <v>-78.479159640000006</v>
      </c>
      <c r="D25" s="99">
        <v>0</v>
      </c>
      <c r="E25" s="184"/>
    </row>
    <row r="26" spans="1:5" x14ac:dyDescent="0.25">
      <c r="A26" s="45" t="s">
        <v>234</v>
      </c>
      <c r="B26" s="92"/>
      <c r="C26" s="99">
        <v>0</v>
      </c>
      <c r="D26" s="99">
        <v>200</v>
      </c>
      <c r="E26" s="184">
        <v>200</v>
      </c>
    </row>
    <row r="27" spans="1:5" x14ac:dyDescent="0.25">
      <c r="A27" s="14" t="s">
        <v>263</v>
      </c>
      <c r="B27" s="92"/>
      <c r="C27" s="99">
        <v>-41.8</v>
      </c>
      <c r="D27" s="99">
        <v>0</v>
      </c>
      <c r="E27" s="184">
        <v>0</v>
      </c>
    </row>
    <row r="28" spans="1:5" x14ac:dyDescent="0.25">
      <c r="A28" s="14" t="s">
        <v>235</v>
      </c>
      <c r="B28" s="92"/>
      <c r="C28" s="99">
        <v>-4.38144458666667</v>
      </c>
      <c r="D28" s="99">
        <v>-0.97404999999999997</v>
      </c>
      <c r="E28" s="184">
        <v>-12.375954666666667</v>
      </c>
    </row>
    <row r="29" spans="1:5" x14ac:dyDescent="0.25">
      <c r="A29" s="17" t="s">
        <v>136</v>
      </c>
      <c r="B29" s="21"/>
      <c r="C29" s="100">
        <v>-124.62113522666667</v>
      </c>
      <c r="D29" s="100">
        <v>201.22594999999998</v>
      </c>
      <c r="E29" s="189">
        <v>190.06928633333334</v>
      </c>
    </row>
    <row r="30" spans="1:5" x14ac:dyDescent="0.25">
      <c r="A30" s="14"/>
      <c r="B30" s="79"/>
      <c r="C30" s="45"/>
      <c r="D30" s="45"/>
      <c r="E30" s="132"/>
    </row>
    <row r="31" spans="1:5" x14ac:dyDescent="0.25">
      <c r="A31" s="14" t="s">
        <v>137</v>
      </c>
      <c r="B31" s="92"/>
      <c r="C31" s="99">
        <v>-157.8365094238568</v>
      </c>
      <c r="D31" s="99">
        <v>680.82594999999992</v>
      </c>
      <c r="E31" s="184">
        <v>661.7860398779095</v>
      </c>
    </row>
    <row r="32" spans="1:5" x14ac:dyDescent="0.25">
      <c r="A32" s="14" t="s">
        <v>138</v>
      </c>
      <c r="B32" s="92">
        <v>4</v>
      </c>
      <c r="C32" s="99">
        <v>1141.7086522956195</v>
      </c>
      <c r="D32" s="99">
        <v>666.1</v>
      </c>
      <c r="E32" s="184">
        <v>614.70660841187805</v>
      </c>
    </row>
    <row r="33" spans="1:5" x14ac:dyDescent="0.25">
      <c r="A33" s="22" t="s">
        <v>139</v>
      </c>
      <c r="B33" s="92"/>
      <c r="C33" s="99">
        <v>15.661820233741</v>
      </c>
      <c r="D33" s="99">
        <v>-54.8</v>
      </c>
      <c r="E33" s="184">
        <v>-72.383995994168032</v>
      </c>
    </row>
    <row r="34" spans="1:5" x14ac:dyDescent="0.25">
      <c r="A34" s="17" t="s">
        <v>140</v>
      </c>
      <c r="B34" s="94">
        <v>4</v>
      </c>
      <c r="C34" s="189">
        <v>999.83396310550359</v>
      </c>
      <c r="D34" s="189">
        <v>1292.1259499999999</v>
      </c>
      <c r="E34" s="189">
        <v>1204.2086522956195</v>
      </c>
    </row>
    <row r="38" spans="1:5" x14ac:dyDescent="0.25">
      <c r="A38" t="s">
        <v>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N555"/>
  <sheetViews>
    <sheetView showGridLines="0" zoomScale="80" zoomScaleNormal="80" zoomScaleSheetLayoutView="70" workbookViewId="0">
      <selection activeCell="H18" sqref="H18"/>
    </sheetView>
  </sheetViews>
  <sheetFormatPr baseColWidth="10" defaultColWidth="9.140625" defaultRowHeight="12.75" x14ac:dyDescent="0.2"/>
  <cols>
    <col min="1" max="1" width="52.5703125" style="45" customWidth="1"/>
    <col min="2" max="2" width="14.7109375" style="45" bestFit="1" customWidth="1"/>
    <col min="3" max="4" width="12.5703125" style="45" bestFit="1" customWidth="1"/>
    <col min="5" max="5" width="14.85546875" style="45" bestFit="1" customWidth="1"/>
    <col min="6" max="6" width="16.28515625" style="45" bestFit="1" customWidth="1"/>
    <col min="7" max="7" width="10.42578125" style="45" customWidth="1"/>
    <col min="8" max="16384" width="9.140625" style="45"/>
  </cols>
  <sheetData>
    <row r="1" spans="1:7" ht="18.75" x14ac:dyDescent="0.3">
      <c r="A1" s="44" t="s">
        <v>21</v>
      </c>
    </row>
    <row r="3" spans="1:7" ht="15" x14ac:dyDescent="0.25">
      <c r="A3" s="46" t="s">
        <v>22</v>
      </c>
      <c r="B3" s="46"/>
      <c r="C3" s="47"/>
      <c r="D3" s="47"/>
      <c r="E3" s="47"/>
      <c r="F3" s="47"/>
      <c r="G3" s="47"/>
    </row>
    <row r="4" spans="1:7" x14ac:dyDescent="0.2">
      <c r="B4" s="48"/>
      <c r="C4" s="49"/>
      <c r="D4" s="49"/>
      <c r="E4" s="49"/>
      <c r="F4" s="49"/>
    </row>
    <row r="5" spans="1:7" ht="40.5" customHeight="1" x14ac:dyDescent="0.2">
      <c r="A5" s="392" t="s">
        <v>230</v>
      </c>
      <c r="B5" s="392"/>
      <c r="C5" s="392"/>
      <c r="D5" s="392"/>
      <c r="E5" s="392"/>
      <c r="F5" s="392"/>
      <c r="G5" s="392"/>
    </row>
    <row r="6" spans="1:7" x14ac:dyDescent="0.2">
      <c r="A6" s="48"/>
      <c r="B6" s="48"/>
      <c r="C6" s="49"/>
      <c r="D6" s="49"/>
      <c r="E6" s="49"/>
      <c r="F6" s="49"/>
      <c r="G6" s="49"/>
    </row>
    <row r="7" spans="1:7" ht="15" x14ac:dyDescent="0.25">
      <c r="A7" s="46" t="s">
        <v>23</v>
      </c>
      <c r="B7" s="48"/>
      <c r="C7" s="49"/>
      <c r="D7" s="49"/>
      <c r="E7" s="49"/>
      <c r="F7" s="49"/>
      <c r="G7" s="49"/>
    </row>
    <row r="8" spans="1:7" ht="15" x14ac:dyDescent="0.25">
      <c r="A8" s="46"/>
      <c r="B8" s="48"/>
      <c r="C8" s="49"/>
      <c r="D8" s="49"/>
      <c r="E8" s="49"/>
      <c r="F8" s="49"/>
      <c r="G8" s="49"/>
    </row>
    <row r="9" spans="1:7" ht="277.5" customHeight="1" x14ac:dyDescent="0.2">
      <c r="A9" s="386" t="s">
        <v>299</v>
      </c>
      <c r="B9" s="386"/>
      <c r="C9" s="386"/>
      <c r="D9" s="386"/>
      <c r="E9" s="386"/>
      <c r="F9" s="49"/>
      <c r="G9" s="49"/>
    </row>
    <row r="11" spans="1:7" ht="15" x14ac:dyDescent="0.25">
      <c r="A11" s="47" t="s">
        <v>24</v>
      </c>
      <c r="B11" s="46"/>
      <c r="C11" s="47"/>
      <c r="D11" s="47"/>
      <c r="E11" s="47"/>
      <c r="F11" s="47"/>
    </row>
    <row r="12" spans="1:7" ht="15" x14ac:dyDescent="0.2">
      <c r="A12" s="50" t="s">
        <v>25</v>
      </c>
      <c r="B12" s="51"/>
      <c r="C12" s="51" t="s">
        <v>297</v>
      </c>
      <c r="D12" s="51" t="s">
        <v>298</v>
      </c>
      <c r="E12" s="51" t="s">
        <v>253</v>
      </c>
    </row>
    <row r="13" spans="1:7" x14ac:dyDescent="0.2">
      <c r="A13" s="54" t="s">
        <v>24</v>
      </c>
      <c r="B13" s="83"/>
      <c r="C13" s="83">
        <v>9579.3373635699973</v>
      </c>
      <c r="D13" s="83">
        <v>9469.4619629500012</v>
      </c>
      <c r="E13" s="83">
        <v>9506.9480999899988</v>
      </c>
    </row>
    <row r="14" spans="1:7" x14ac:dyDescent="0.2">
      <c r="A14" s="56" t="s">
        <v>26</v>
      </c>
      <c r="B14" s="57"/>
      <c r="C14" s="57">
        <v>9579.3373635699973</v>
      </c>
      <c r="D14" s="57">
        <v>9469.4619629500012</v>
      </c>
      <c r="E14" s="57">
        <v>9506.9480999899988</v>
      </c>
      <c r="G14" s="53" t="s">
        <v>27</v>
      </c>
    </row>
    <row r="15" spans="1:7" x14ac:dyDescent="0.2">
      <c r="A15" s="54" t="s">
        <v>177</v>
      </c>
      <c r="B15" s="59"/>
      <c r="C15" s="59">
        <v>1225.5390886000002</v>
      </c>
      <c r="D15" s="59">
        <v>1066.2648259499999</v>
      </c>
      <c r="E15" s="59">
        <v>1145.78411837</v>
      </c>
      <c r="G15" s="60"/>
    </row>
    <row r="16" spans="1:7" ht="13.5" thickBot="1" x14ac:dyDescent="0.25">
      <c r="A16" s="61" t="s">
        <v>29</v>
      </c>
      <c r="B16" s="62"/>
      <c r="C16" s="62">
        <v>8353.7982749699968</v>
      </c>
      <c r="D16" s="62">
        <v>8403.197137000001</v>
      </c>
      <c r="E16" s="62">
        <v>8361.1639816199986</v>
      </c>
      <c r="G16" s="63"/>
    </row>
    <row r="17" spans="1:8" x14ac:dyDescent="0.2">
      <c r="A17" s="48"/>
      <c r="B17" s="64"/>
      <c r="C17" s="58"/>
      <c r="D17" s="58"/>
      <c r="E17" s="58"/>
    </row>
    <row r="18" spans="1:8" x14ac:dyDescent="0.2">
      <c r="A18" s="47"/>
      <c r="B18" s="47"/>
      <c r="C18" s="47"/>
      <c r="D18" s="47"/>
      <c r="E18" s="47"/>
      <c r="F18" s="47"/>
      <c r="G18" s="47"/>
    </row>
    <row r="19" spans="1:8" x14ac:dyDescent="0.2">
      <c r="A19" s="47" t="s">
        <v>203</v>
      </c>
      <c r="C19" s="47"/>
      <c r="D19" s="47"/>
      <c r="E19" s="47"/>
      <c r="F19" s="47"/>
    </row>
    <row r="20" spans="1:8" ht="15" x14ac:dyDescent="0.2">
      <c r="A20" s="65" t="s">
        <v>25</v>
      </c>
      <c r="B20" s="51"/>
      <c r="C20" s="51" t="s">
        <v>297</v>
      </c>
      <c r="D20" s="51" t="s">
        <v>298</v>
      </c>
      <c r="E20" s="51" t="s">
        <v>253</v>
      </c>
    </row>
    <row r="21" spans="1:8" x14ac:dyDescent="0.2">
      <c r="A21" s="45" t="s">
        <v>178</v>
      </c>
      <c r="B21" s="55"/>
      <c r="C21" s="55">
        <v>2246.4305663839332</v>
      </c>
      <c r="D21" s="55">
        <v>1850.4540394054668</v>
      </c>
      <c r="E21" s="55">
        <v>2039.2480540735046</v>
      </c>
    </row>
    <row r="22" spans="1:8" x14ac:dyDescent="0.2">
      <c r="A22" s="45" t="s">
        <v>179</v>
      </c>
      <c r="B22" s="55"/>
      <c r="C22" s="55">
        <v>948.8784358701032</v>
      </c>
      <c r="D22" s="55">
        <v>722.63655483786204</v>
      </c>
      <c r="E22" s="55">
        <v>829.65699744117126</v>
      </c>
    </row>
    <row r="23" spans="1:8" ht="13.5" thickBot="1" x14ac:dyDescent="0.25">
      <c r="A23" s="66" t="s">
        <v>30</v>
      </c>
      <c r="B23" s="67"/>
      <c r="C23" s="67">
        <v>1297.55213051383</v>
      </c>
      <c r="D23" s="67">
        <v>1127.8174845676049</v>
      </c>
      <c r="E23" s="67">
        <v>1209.5910566323332</v>
      </c>
      <c r="F23" s="68"/>
    </row>
    <row r="24" spans="1:8" x14ac:dyDescent="0.2">
      <c r="B24" s="69"/>
      <c r="C24" s="55"/>
      <c r="D24" s="55"/>
      <c r="E24" s="55"/>
    </row>
    <row r="25" spans="1:8" ht="71.25" customHeight="1" x14ac:dyDescent="0.2">
      <c r="A25" s="392" t="s">
        <v>300</v>
      </c>
      <c r="B25" s="392"/>
      <c r="C25" s="392"/>
      <c r="D25" s="392"/>
      <c r="E25" s="392"/>
      <c r="F25" s="392"/>
      <c r="G25" s="392"/>
    </row>
    <row r="26" spans="1:8" x14ac:dyDescent="0.2">
      <c r="C26" s="69"/>
      <c r="D26" s="69"/>
      <c r="E26" s="69"/>
      <c r="F26" s="69"/>
      <c r="G26" s="70"/>
    </row>
    <row r="27" spans="1:8" ht="15" x14ac:dyDescent="0.2">
      <c r="A27" s="47" t="s">
        <v>44</v>
      </c>
      <c r="B27" s="95"/>
      <c r="C27" s="95"/>
      <c r="D27" s="95"/>
      <c r="E27" s="52"/>
    </row>
    <row r="28" spans="1:8" ht="15" x14ac:dyDescent="0.2">
      <c r="A28" s="47"/>
      <c r="B28" s="95"/>
      <c r="C28" s="95"/>
      <c r="D28" s="95"/>
      <c r="E28" s="52"/>
    </row>
    <row r="29" spans="1:8" ht="15.75" x14ac:dyDescent="0.2">
      <c r="A29" s="217" t="s">
        <v>231</v>
      </c>
      <c r="B29" s="96"/>
      <c r="C29" s="96"/>
      <c r="D29" s="96"/>
      <c r="E29" s="96"/>
    </row>
    <row r="30" spans="1:8" ht="15.75" x14ac:dyDescent="0.2">
      <c r="A30" s="217"/>
      <c r="B30" s="96"/>
      <c r="C30" s="96"/>
      <c r="D30" s="96"/>
      <c r="E30" s="96"/>
    </row>
    <row r="31" spans="1:8" ht="15" x14ac:dyDescent="0.2">
      <c r="A31" s="65" t="s">
        <v>25</v>
      </c>
      <c r="B31" s="51"/>
      <c r="C31" s="51"/>
      <c r="D31" s="51"/>
      <c r="E31" s="51"/>
      <c r="F31" s="51"/>
      <c r="G31" s="51"/>
      <c r="H31" s="51"/>
    </row>
    <row r="32" spans="1:8" x14ac:dyDescent="0.2">
      <c r="A32" s="122"/>
      <c r="B32" s="123"/>
      <c r="C32" s="123"/>
      <c r="D32" s="123"/>
      <c r="E32" s="123"/>
      <c r="F32" s="123"/>
      <c r="G32" s="123"/>
      <c r="H32" s="123"/>
    </row>
    <row r="33" spans="1:14" ht="15" customHeight="1" x14ac:dyDescent="0.2">
      <c r="A33" s="229"/>
      <c r="B33" s="387" t="s">
        <v>264</v>
      </c>
      <c r="C33" s="390"/>
      <c r="D33" s="391"/>
      <c r="E33" s="230" t="s">
        <v>265</v>
      </c>
      <c r="F33" s="291" t="s">
        <v>266</v>
      </c>
      <c r="G33" s="379" t="s">
        <v>267</v>
      </c>
      <c r="H33" s="393" t="s">
        <v>31</v>
      </c>
    </row>
    <row r="34" spans="1:14" ht="15" x14ac:dyDescent="0.2">
      <c r="A34" s="292" t="s">
        <v>301</v>
      </c>
      <c r="B34" s="231" t="s">
        <v>268</v>
      </c>
      <c r="C34" s="293" t="s">
        <v>269</v>
      </c>
      <c r="D34" s="231" t="s">
        <v>270</v>
      </c>
      <c r="E34" s="232" t="s">
        <v>271</v>
      </c>
      <c r="F34" s="294" t="s">
        <v>272</v>
      </c>
      <c r="G34" s="380"/>
      <c r="H34" s="394"/>
    </row>
    <row r="35" spans="1:14" x14ac:dyDescent="0.2">
      <c r="A35" s="233" t="s">
        <v>45</v>
      </c>
      <c r="B35" s="234">
        <v>108.68997424000001</v>
      </c>
      <c r="C35" s="235">
        <v>63.049891390000006</v>
      </c>
      <c r="D35" s="236">
        <v>41.5085196</v>
      </c>
      <c r="E35" s="237">
        <v>27.160430590000001</v>
      </c>
      <c r="F35" s="237">
        <v>13.077451760000002</v>
      </c>
      <c r="G35" s="237">
        <v>0.3</v>
      </c>
      <c r="H35" s="238">
        <v>253.78626758000004</v>
      </c>
    </row>
    <row r="36" spans="1:14" x14ac:dyDescent="0.2">
      <c r="A36" s="233" t="s">
        <v>46</v>
      </c>
      <c r="B36" s="239">
        <v>5.2384407099999999</v>
      </c>
      <c r="C36" s="240">
        <v>4.0686946600000002</v>
      </c>
      <c r="D36" s="241">
        <v>1.0235895899999998</v>
      </c>
      <c r="E36" s="241">
        <v>5.8686447000000008</v>
      </c>
      <c r="F36" s="241">
        <v>7.6861275899999999</v>
      </c>
      <c r="G36" s="241">
        <v>0.2</v>
      </c>
      <c r="H36" s="238">
        <v>23.885497249999997</v>
      </c>
    </row>
    <row r="37" spans="1:14" ht="13.5" thickBot="1" x14ac:dyDescent="0.25">
      <c r="A37" s="242" t="s">
        <v>31</v>
      </c>
      <c r="B37" s="243">
        <v>113.92841495000002</v>
      </c>
      <c r="C37" s="243">
        <v>67.118586050000005</v>
      </c>
      <c r="D37" s="243">
        <v>42.53210919</v>
      </c>
      <c r="E37" s="243">
        <v>33.029075290000002</v>
      </c>
      <c r="F37" s="243">
        <v>20.763579350000001</v>
      </c>
      <c r="G37" s="243">
        <v>0.5</v>
      </c>
      <c r="H37" s="244">
        <v>277.87176483000002</v>
      </c>
    </row>
    <row r="38" spans="1:14" x14ac:dyDescent="0.2">
      <c r="A38" s="295"/>
      <c r="B38" s="263"/>
      <c r="C38" s="263"/>
      <c r="D38" s="263"/>
      <c r="E38" s="263"/>
      <c r="F38" s="263"/>
      <c r="G38" s="263"/>
      <c r="H38" s="263"/>
    </row>
    <row r="39" spans="1:14" ht="15" customHeight="1" x14ac:dyDescent="0.2">
      <c r="A39" s="296"/>
      <c r="B39" s="387" t="s">
        <v>264</v>
      </c>
      <c r="C39" s="390"/>
      <c r="D39" s="391"/>
      <c r="E39" s="230" t="s">
        <v>265</v>
      </c>
      <c r="F39" s="291" t="s">
        <v>266</v>
      </c>
      <c r="G39" s="379" t="s">
        <v>267</v>
      </c>
      <c r="H39" s="393" t="s">
        <v>31</v>
      </c>
    </row>
    <row r="40" spans="1:14" ht="15" x14ac:dyDescent="0.2">
      <c r="A40" s="292" t="s">
        <v>302</v>
      </c>
      <c r="B40" s="231" t="s">
        <v>268</v>
      </c>
      <c r="C40" s="293" t="s">
        <v>269</v>
      </c>
      <c r="D40" s="231" t="s">
        <v>270</v>
      </c>
      <c r="E40" s="232" t="s">
        <v>271</v>
      </c>
      <c r="F40" s="294" t="s">
        <v>272</v>
      </c>
      <c r="G40" s="380"/>
      <c r="H40" s="394"/>
    </row>
    <row r="41" spans="1:14" x14ac:dyDescent="0.2">
      <c r="A41" s="233" t="s">
        <v>45</v>
      </c>
      <c r="B41" s="234">
        <v>130.55151684000001</v>
      </c>
      <c r="C41" s="234">
        <v>85.169371220000002</v>
      </c>
      <c r="D41" s="234">
        <v>37.595835739999998</v>
      </c>
      <c r="E41" s="234">
        <v>34.320582340000001</v>
      </c>
      <c r="F41" s="234">
        <v>14.896032669999999</v>
      </c>
      <c r="G41" s="234">
        <v>0</v>
      </c>
      <c r="H41" s="238">
        <v>302.53333880999998</v>
      </c>
    </row>
    <row r="42" spans="1:14" x14ac:dyDescent="0.2">
      <c r="A42" s="233" t="s">
        <v>46</v>
      </c>
      <c r="B42" s="234">
        <v>6.783468430000001</v>
      </c>
      <c r="C42" s="234">
        <v>5.4324174799999998</v>
      </c>
      <c r="D42" s="234">
        <v>1.0509096100000002</v>
      </c>
      <c r="E42" s="234">
        <v>7.3852746900000001</v>
      </c>
      <c r="F42" s="234">
        <v>7.6272364900000014</v>
      </c>
      <c r="G42" s="234">
        <v>0</v>
      </c>
      <c r="H42" s="238">
        <v>28.279306700000003</v>
      </c>
    </row>
    <row r="43" spans="1:14" ht="13.5" thickBot="1" x14ac:dyDescent="0.25">
      <c r="A43" s="242" t="s">
        <v>31</v>
      </c>
      <c r="B43" s="243">
        <v>137.33498527</v>
      </c>
      <c r="C43" s="243">
        <v>90.6017887</v>
      </c>
      <c r="D43" s="243">
        <v>38.646745349999996</v>
      </c>
      <c r="E43" s="243">
        <v>41.705857030000004</v>
      </c>
      <c r="F43" s="243">
        <v>22.523269159999998</v>
      </c>
      <c r="G43" s="243">
        <v>0</v>
      </c>
      <c r="H43" s="244">
        <v>330.81264550999998</v>
      </c>
    </row>
    <row r="44" spans="1:14" x14ac:dyDescent="0.2">
      <c r="A44" s="295"/>
      <c r="B44" s="263"/>
      <c r="C44" s="263"/>
      <c r="D44" s="263"/>
      <c r="E44" s="263"/>
      <c r="F44" s="263"/>
      <c r="G44" s="263"/>
      <c r="H44" s="263"/>
    </row>
    <row r="45" spans="1:14" ht="15" customHeight="1" x14ac:dyDescent="0.2">
      <c r="A45" s="296"/>
      <c r="B45" s="387" t="s">
        <v>264</v>
      </c>
      <c r="C45" s="390"/>
      <c r="D45" s="391"/>
      <c r="E45" s="230" t="s">
        <v>265</v>
      </c>
      <c r="F45" s="291" t="s">
        <v>266</v>
      </c>
      <c r="G45" s="379" t="s">
        <v>267</v>
      </c>
      <c r="H45" s="393" t="s">
        <v>31</v>
      </c>
      <c r="N45" s="45" t="s">
        <v>3</v>
      </c>
    </row>
    <row r="46" spans="1:14" ht="15" x14ac:dyDescent="0.2">
      <c r="A46" s="292" t="s">
        <v>303</v>
      </c>
      <c r="B46" s="231" t="s">
        <v>268</v>
      </c>
      <c r="C46" s="293" t="s">
        <v>269</v>
      </c>
      <c r="D46" s="231" t="s">
        <v>270</v>
      </c>
      <c r="E46" s="232" t="s">
        <v>271</v>
      </c>
      <c r="F46" s="294" t="s">
        <v>272</v>
      </c>
      <c r="G46" s="380"/>
      <c r="H46" s="394"/>
    </row>
    <row r="47" spans="1:14" x14ac:dyDescent="0.2">
      <c r="A47" s="233" t="s">
        <v>45</v>
      </c>
      <c r="B47" s="234">
        <v>200.77889440999999</v>
      </c>
      <c r="C47" s="235">
        <v>136.37145430999999</v>
      </c>
      <c r="D47" s="236">
        <v>88.656993610000001</v>
      </c>
      <c r="E47" s="237">
        <v>56.355525810000017</v>
      </c>
      <c r="F47" s="238">
        <v>32.605046129999998</v>
      </c>
      <c r="G47" s="238">
        <v>0.4</v>
      </c>
      <c r="H47" s="238">
        <v>515.16791426999998</v>
      </c>
    </row>
    <row r="48" spans="1:14" x14ac:dyDescent="0.2">
      <c r="A48" s="233" t="s">
        <v>46</v>
      </c>
      <c r="B48" s="239">
        <v>9.8436789000000005</v>
      </c>
      <c r="C48" s="240">
        <v>8.2817942799999997</v>
      </c>
      <c r="D48" s="241">
        <v>2.10198222</v>
      </c>
      <c r="E48" s="241">
        <v>11.598437739999998</v>
      </c>
      <c r="F48" s="251">
        <v>15.7500111</v>
      </c>
      <c r="G48" s="251">
        <v>2</v>
      </c>
      <c r="H48" s="238">
        <v>49.475904239999998</v>
      </c>
    </row>
    <row r="49" spans="1:8" ht="13.5" thickBot="1" x14ac:dyDescent="0.25">
      <c r="A49" s="242" t="s">
        <v>31</v>
      </c>
      <c r="B49" s="243">
        <v>210.62257331000001</v>
      </c>
      <c r="C49" s="243">
        <v>144.65324858999998</v>
      </c>
      <c r="D49" s="243">
        <v>90.758975829999997</v>
      </c>
      <c r="E49" s="243">
        <v>67.953963550000012</v>
      </c>
      <c r="F49" s="244">
        <v>48.35505723</v>
      </c>
      <c r="G49" s="244">
        <v>2.4</v>
      </c>
      <c r="H49" s="244">
        <v>564.64381850999996</v>
      </c>
    </row>
    <row r="50" spans="1:8" x14ac:dyDescent="0.2">
      <c r="A50" s="267"/>
      <c r="B50" s="209"/>
      <c r="C50" s="209"/>
      <c r="D50" s="209"/>
      <c r="E50" s="209"/>
      <c r="F50" s="209"/>
      <c r="G50" s="209"/>
      <c r="H50" s="209"/>
    </row>
    <row r="51" spans="1:8" ht="15" x14ac:dyDescent="0.2">
      <c r="A51" s="297"/>
      <c r="B51" s="381" t="s">
        <v>264</v>
      </c>
      <c r="C51" s="382"/>
      <c r="D51" s="383"/>
      <c r="E51" s="246" t="s">
        <v>265</v>
      </c>
      <c r="F51" s="298" t="s">
        <v>266</v>
      </c>
      <c r="G51" s="379" t="s">
        <v>267</v>
      </c>
      <c r="H51" s="379" t="s">
        <v>31</v>
      </c>
    </row>
    <row r="52" spans="1:8" ht="15" x14ac:dyDescent="0.2">
      <c r="A52" s="299" t="s">
        <v>304</v>
      </c>
      <c r="B52" s="247" t="s">
        <v>268</v>
      </c>
      <c r="C52" s="300" t="s">
        <v>269</v>
      </c>
      <c r="D52" s="247" t="s">
        <v>270</v>
      </c>
      <c r="E52" s="232" t="s">
        <v>271</v>
      </c>
      <c r="F52" s="294" t="s">
        <v>272</v>
      </c>
      <c r="G52" s="380"/>
      <c r="H52" s="380"/>
    </row>
    <row r="53" spans="1:8" x14ac:dyDescent="0.2">
      <c r="A53" s="248" t="s">
        <v>45</v>
      </c>
      <c r="B53" s="249">
        <v>267.39909174000002</v>
      </c>
      <c r="C53" s="240">
        <v>167.77734513000001</v>
      </c>
      <c r="D53" s="250">
        <v>74.026873780000003</v>
      </c>
      <c r="E53" s="241">
        <v>70.174698430000007</v>
      </c>
      <c r="F53" s="241">
        <v>28.70536645</v>
      </c>
      <c r="G53" s="241">
        <v>4.3</v>
      </c>
      <c r="H53" s="251">
        <v>612.38337553000008</v>
      </c>
    </row>
    <row r="54" spans="1:8" x14ac:dyDescent="0.2">
      <c r="A54" s="248" t="s">
        <v>46</v>
      </c>
      <c r="B54" s="249">
        <v>13.950745639999999</v>
      </c>
      <c r="C54" s="240">
        <v>10.900400639999999</v>
      </c>
      <c r="D54" s="250">
        <v>2.1327720100000001</v>
      </c>
      <c r="E54" s="241">
        <v>16.101979030000003</v>
      </c>
      <c r="F54" s="241">
        <v>15.5657187</v>
      </c>
      <c r="G54" s="241">
        <v>0.4</v>
      </c>
      <c r="H54" s="251">
        <v>59.051616019999997</v>
      </c>
    </row>
    <row r="55" spans="1:8" ht="13.5" thickBot="1" x14ac:dyDescent="0.25">
      <c r="A55" s="257" t="s">
        <v>31</v>
      </c>
      <c r="B55" s="253">
        <v>281.34983738</v>
      </c>
      <c r="C55" s="253">
        <v>178.67774577</v>
      </c>
      <c r="D55" s="253">
        <v>76.159645789999999</v>
      </c>
      <c r="E55" s="253">
        <v>86.276677460000002</v>
      </c>
      <c r="F55" s="253">
        <v>44.271085149999998</v>
      </c>
      <c r="G55" s="253">
        <v>4.7</v>
      </c>
      <c r="H55" s="254">
        <v>671.43499155000006</v>
      </c>
    </row>
    <row r="56" spans="1:8" x14ac:dyDescent="0.2">
      <c r="A56" s="301"/>
      <c r="B56" s="302"/>
      <c r="C56" s="302"/>
      <c r="D56" s="302"/>
      <c r="E56" s="302"/>
      <c r="F56" s="302"/>
      <c r="G56" s="302"/>
      <c r="H56" s="302"/>
    </row>
    <row r="57" spans="1:8" ht="15" x14ac:dyDescent="0.2">
      <c r="A57" s="245"/>
      <c r="B57" s="381" t="s">
        <v>264</v>
      </c>
      <c r="C57" s="382"/>
      <c r="D57" s="383"/>
      <c r="E57" s="246" t="s">
        <v>265</v>
      </c>
      <c r="F57" s="298" t="s">
        <v>266</v>
      </c>
      <c r="G57" s="379" t="s">
        <v>267</v>
      </c>
      <c r="H57" s="379" t="s">
        <v>31</v>
      </c>
    </row>
    <row r="58" spans="1:8" ht="15" x14ac:dyDescent="0.2">
      <c r="A58" s="299" t="s">
        <v>273</v>
      </c>
      <c r="B58" s="247" t="s">
        <v>268</v>
      </c>
      <c r="C58" s="300" t="s">
        <v>269</v>
      </c>
      <c r="D58" s="247" t="s">
        <v>270</v>
      </c>
      <c r="E58" s="232" t="s">
        <v>271</v>
      </c>
      <c r="F58" s="294" t="s">
        <v>272</v>
      </c>
      <c r="G58" s="380"/>
      <c r="H58" s="380"/>
    </row>
    <row r="59" spans="1:8" x14ac:dyDescent="0.2">
      <c r="A59" s="248" t="s">
        <v>45</v>
      </c>
      <c r="B59" s="249">
        <v>505.3</v>
      </c>
      <c r="C59" s="240">
        <v>314</v>
      </c>
      <c r="D59" s="250">
        <v>152.4</v>
      </c>
      <c r="E59" s="241">
        <v>134.9</v>
      </c>
      <c r="F59" s="241">
        <v>60.9</v>
      </c>
      <c r="G59" s="241">
        <v>4.4000000000000004</v>
      </c>
      <c r="H59" s="251">
        <v>1171.9000000000001</v>
      </c>
    </row>
    <row r="60" spans="1:8" x14ac:dyDescent="0.2">
      <c r="A60" s="248" t="s">
        <v>46</v>
      </c>
      <c r="B60" s="239">
        <v>25.9</v>
      </c>
      <c r="C60" s="240">
        <v>20.5</v>
      </c>
      <c r="D60" s="241">
        <v>4.0999999999999996</v>
      </c>
      <c r="E60" s="241">
        <v>29.5</v>
      </c>
      <c r="F60" s="241">
        <v>31</v>
      </c>
      <c r="G60" s="241">
        <v>0</v>
      </c>
      <c r="H60" s="251">
        <v>111</v>
      </c>
    </row>
    <row r="61" spans="1:8" ht="13.5" thickBot="1" x14ac:dyDescent="0.25">
      <c r="A61" s="252" t="s">
        <v>31</v>
      </c>
      <c r="B61" s="253">
        <v>531.20000000000005</v>
      </c>
      <c r="C61" s="253">
        <v>334.6</v>
      </c>
      <c r="D61" s="253">
        <v>156.5</v>
      </c>
      <c r="E61" s="253">
        <v>164.3</v>
      </c>
      <c r="F61" s="253">
        <v>91.800000000000011</v>
      </c>
      <c r="G61" s="253">
        <v>4.4000000000000004</v>
      </c>
      <c r="H61" s="254">
        <v>1282.9000000000001</v>
      </c>
    </row>
    <row r="62" spans="1:8" x14ac:dyDescent="0.2">
      <c r="A62" s="262"/>
      <c r="B62" s="290"/>
      <c r="C62" s="290"/>
      <c r="D62" s="290"/>
      <c r="E62" s="290"/>
      <c r="F62" s="290"/>
      <c r="G62" s="290"/>
      <c r="H62" s="290"/>
    </row>
    <row r="63" spans="1:8" x14ac:dyDescent="0.2">
      <c r="A63" s="262"/>
      <c r="B63" s="290"/>
      <c r="C63" s="290"/>
      <c r="D63" s="290"/>
      <c r="E63" s="290"/>
      <c r="F63" s="290"/>
      <c r="G63" s="290"/>
      <c r="H63" s="290"/>
    </row>
    <row r="64" spans="1:8" x14ac:dyDescent="0.2">
      <c r="A64" s="262"/>
      <c r="B64" s="290"/>
      <c r="C64" s="290"/>
      <c r="D64" s="290"/>
      <c r="E64" s="290"/>
      <c r="F64" s="290"/>
      <c r="G64" s="290"/>
      <c r="H64" s="290"/>
    </row>
    <row r="65" spans="1:13" x14ac:dyDescent="0.2">
      <c r="A65" s="122"/>
      <c r="B65" s="123"/>
      <c r="C65" s="123"/>
      <c r="D65" s="123"/>
      <c r="E65" s="123"/>
      <c r="F65" s="123"/>
      <c r="G65" s="123"/>
      <c r="H65" s="123"/>
    </row>
    <row r="66" spans="1:13" x14ac:dyDescent="0.2">
      <c r="A66" s="126"/>
      <c r="B66" s="127"/>
      <c r="C66" s="127"/>
      <c r="D66" s="127"/>
      <c r="E66" s="127"/>
      <c r="F66" s="127"/>
      <c r="G66" s="127"/>
      <c r="H66" s="127"/>
    </row>
    <row r="67" spans="1:13" x14ac:dyDescent="0.2">
      <c r="A67" s="128"/>
      <c r="B67" s="129"/>
      <c r="C67" s="129"/>
      <c r="D67" s="129"/>
      <c r="E67" s="129"/>
      <c r="F67" s="129"/>
      <c r="G67" s="129"/>
      <c r="H67" s="129"/>
    </row>
    <row r="68" spans="1:13" ht="15.75" x14ac:dyDescent="0.2">
      <c r="A68" s="217" t="s">
        <v>204</v>
      </c>
      <c r="B68" s="129"/>
      <c r="C68" s="129"/>
      <c r="D68" s="129"/>
      <c r="E68" s="129"/>
      <c r="F68" s="129"/>
      <c r="G68" s="129"/>
      <c r="H68" s="129"/>
    </row>
    <row r="69" spans="1:13" x14ac:dyDescent="0.2">
      <c r="A69" s="126"/>
      <c r="B69" s="127"/>
      <c r="C69" s="127"/>
      <c r="D69" s="127"/>
      <c r="E69" s="127"/>
      <c r="F69" s="127"/>
      <c r="G69" s="127"/>
      <c r="H69" s="127"/>
    </row>
    <row r="70" spans="1:13" ht="15" x14ac:dyDescent="0.2">
      <c r="A70" s="206" t="s">
        <v>25</v>
      </c>
      <c r="B70" s="207"/>
      <c r="C70" s="207"/>
      <c r="D70" s="207"/>
      <c r="E70" s="207"/>
      <c r="F70" s="207"/>
      <c r="G70" s="207"/>
      <c r="H70" s="207"/>
      <c r="M70" s="45" t="s">
        <v>3</v>
      </c>
    </row>
    <row r="71" spans="1:13" ht="15" x14ac:dyDescent="0.2">
      <c r="A71" s="208"/>
      <c r="B71" s="207"/>
      <c r="C71" s="209"/>
      <c r="D71" s="209"/>
      <c r="E71" s="209"/>
      <c r="F71" s="209"/>
      <c r="G71" s="209"/>
      <c r="H71" s="209"/>
    </row>
    <row r="72" spans="1:13" ht="15" customHeight="1" x14ac:dyDescent="0.2">
      <c r="A72" s="255"/>
      <c r="B72" s="381" t="s">
        <v>264</v>
      </c>
      <c r="C72" s="382"/>
      <c r="D72" s="383"/>
      <c r="E72" s="246" t="s">
        <v>265</v>
      </c>
      <c r="F72" s="298" t="s">
        <v>266</v>
      </c>
      <c r="G72" s="379" t="s">
        <v>267</v>
      </c>
      <c r="H72" s="379" t="s">
        <v>31</v>
      </c>
    </row>
    <row r="73" spans="1:13" ht="15" x14ac:dyDescent="0.2">
      <c r="A73" s="299" t="s">
        <v>305</v>
      </c>
      <c r="B73" s="247" t="s">
        <v>268</v>
      </c>
      <c r="C73" s="300" t="s">
        <v>269</v>
      </c>
      <c r="D73" s="247" t="s">
        <v>270</v>
      </c>
      <c r="E73" s="232" t="s">
        <v>271</v>
      </c>
      <c r="F73" s="294" t="s">
        <v>272</v>
      </c>
      <c r="G73" s="380"/>
      <c r="H73" s="380"/>
    </row>
    <row r="74" spans="1:13" x14ac:dyDescent="0.2">
      <c r="A74" s="248" t="s">
        <v>29</v>
      </c>
      <c r="B74" s="239">
        <v>3215.1072802371436</v>
      </c>
      <c r="C74" s="240">
        <v>2483.1487343733311</v>
      </c>
      <c r="D74" s="241">
        <v>1441.326288471409</v>
      </c>
      <c r="E74" s="256">
        <v>685.87254796704201</v>
      </c>
      <c r="F74" s="241">
        <v>528.33449191219768</v>
      </c>
      <c r="G74" s="241">
        <v>0</v>
      </c>
      <c r="H74" s="251">
        <v>8353.7893429611249</v>
      </c>
    </row>
    <row r="75" spans="1:13" ht="13.5" thickBot="1" x14ac:dyDescent="0.25">
      <c r="A75" s="257" t="s">
        <v>31</v>
      </c>
      <c r="B75" s="253">
        <v>3215.1072802371436</v>
      </c>
      <c r="C75" s="253">
        <v>2483.1487343733311</v>
      </c>
      <c r="D75" s="253">
        <v>1441.326288471409</v>
      </c>
      <c r="E75" s="253">
        <v>685.87254796704201</v>
      </c>
      <c r="F75" s="253">
        <v>528.33449191219768</v>
      </c>
      <c r="G75" s="253">
        <v>0</v>
      </c>
      <c r="H75" s="254">
        <v>8353.7893429611249</v>
      </c>
    </row>
    <row r="76" spans="1:13" x14ac:dyDescent="0.2">
      <c r="A76" s="267"/>
      <c r="B76" s="209"/>
      <c r="C76" s="209"/>
      <c r="D76" s="209"/>
      <c r="E76" s="209"/>
      <c r="F76" s="209"/>
      <c r="G76" s="209"/>
      <c r="H76" s="209"/>
    </row>
    <row r="77" spans="1:13" ht="15" customHeight="1" x14ac:dyDescent="0.2">
      <c r="A77" s="258"/>
      <c r="B77" s="387" t="s">
        <v>264</v>
      </c>
      <c r="C77" s="390"/>
      <c r="D77" s="391"/>
      <c r="E77" s="230" t="s">
        <v>265</v>
      </c>
      <c r="F77" s="291" t="s">
        <v>266</v>
      </c>
      <c r="G77" s="379" t="s">
        <v>267</v>
      </c>
      <c r="H77" s="393" t="s">
        <v>31</v>
      </c>
    </row>
    <row r="78" spans="1:13" ht="15" x14ac:dyDescent="0.2">
      <c r="A78" s="259" t="s">
        <v>306</v>
      </c>
      <c r="B78" s="231" t="s">
        <v>268</v>
      </c>
      <c r="C78" s="293" t="s">
        <v>269</v>
      </c>
      <c r="D78" s="231" t="s">
        <v>270</v>
      </c>
      <c r="E78" s="232" t="s">
        <v>271</v>
      </c>
      <c r="F78" s="294" t="s">
        <v>272</v>
      </c>
      <c r="G78" s="380"/>
      <c r="H78" s="394"/>
    </row>
    <row r="79" spans="1:13" x14ac:dyDescent="0.2">
      <c r="A79" s="260" t="s">
        <v>29</v>
      </c>
      <c r="B79" s="239">
        <v>3413.7366822027093</v>
      </c>
      <c r="C79" s="240">
        <v>2584.9236421599876</v>
      </c>
      <c r="D79" s="241">
        <v>1137.492235798296</v>
      </c>
      <c r="E79" s="256">
        <v>756.29100000000005</v>
      </c>
      <c r="F79" s="237">
        <v>510.75299999999999</v>
      </c>
      <c r="G79" s="237">
        <v>0</v>
      </c>
      <c r="H79" s="238">
        <v>8403.1965601609936</v>
      </c>
    </row>
    <row r="80" spans="1:13" ht="13.5" thickBot="1" x14ac:dyDescent="0.25">
      <c r="A80" s="261" t="s">
        <v>31</v>
      </c>
      <c r="B80" s="243">
        <v>3413.7366822027093</v>
      </c>
      <c r="C80" s="243">
        <v>2584.9236421599876</v>
      </c>
      <c r="D80" s="243">
        <v>1137.492235798296</v>
      </c>
      <c r="E80" s="243">
        <v>756.29100000000005</v>
      </c>
      <c r="F80" s="243">
        <v>510.75299999999999</v>
      </c>
      <c r="G80" s="243">
        <v>0</v>
      </c>
      <c r="H80" s="244">
        <v>8403.1965601609936</v>
      </c>
    </row>
    <row r="81" spans="1:12" x14ac:dyDescent="0.2">
      <c r="A81" s="267"/>
      <c r="B81" s="303"/>
      <c r="C81" s="304"/>
      <c r="D81" s="304"/>
      <c r="E81" s="304"/>
      <c r="F81" s="304"/>
      <c r="G81" s="304"/>
      <c r="H81" s="304"/>
    </row>
    <row r="82" spans="1:12" ht="15" customHeight="1" x14ac:dyDescent="0.2">
      <c r="A82" s="258"/>
      <c r="B82" s="387" t="s">
        <v>264</v>
      </c>
      <c r="C82" s="388"/>
      <c r="D82" s="389"/>
      <c r="E82" s="305" t="s">
        <v>265</v>
      </c>
      <c r="F82" s="306" t="s">
        <v>266</v>
      </c>
      <c r="G82" s="395" t="s">
        <v>267</v>
      </c>
      <c r="H82" s="396" t="s">
        <v>31</v>
      </c>
      <c r="I82" s="263"/>
    </row>
    <row r="83" spans="1:12" ht="15" x14ac:dyDescent="0.2">
      <c r="A83" s="292" t="s">
        <v>254</v>
      </c>
      <c r="B83" s="231" t="s">
        <v>268</v>
      </c>
      <c r="C83" s="293" t="s">
        <v>269</v>
      </c>
      <c r="D83" s="231" t="s">
        <v>270</v>
      </c>
      <c r="E83" s="232" t="s">
        <v>271</v>
      </c>
      <c r="F83" s="294" t="s">
        <v>272</v>
      </c>
      <c r="G83" s="380"/>
      <c r="H83" s="394"/>
      <c r="I83" s="263"/>
    </row>
    <row r="84" spans="1:12" x14ac:dyDescent="0.2">
      <c r="A84" s="233" t="s">
        <v>29</v>
      </c>
      <c r="B84" s="239">
        <v>3168.8887686646785</v>
      </c>
      <c r="C84" s="240">
        <v>2484.2486722428298</v>
      </c>
      <c r="D84" s="241">
        <v>1402.0875015739839</v>
      </c>
      <c r="E84" s="256">
        <v>728.73245562582645</v>
      </c>
      <c r="F84" s="237">
        <v>577.18817351268217</v>
      </c>
      <c r="G84" s="237">
        <v>0</v>
      </c>
      <c r="H84" s="238">
        <v>8361.245571620002</v>
      </c>
      <c r="I84" s="263"/>
    </row>
    <row r="85" spans="1:12" ht="13.5" thickBot="1" x14ac:dyDescent="0.25">
      <c r="A85" s="242" t="s">
        <v>31</v>
      </c>
      <c r="B85" s="243">
        <v>3168.8887686646785</v>
      </c>
      <c r="C85" s="243">
        <v>2484.2486722428298</v>
      </c>
      <c r="D85" s="243">
        <v>1402.0875015739839</v>
      </c>
      <c r="E85" s="243">
        <v>728.73245562582645</v>
      </c>
      <c r="F85" s="243">
        <v>577.18817351268217</v>
      </c>
      <c r="G85" s="243">
        <v>0</v>
      </c>
      <c r="H85" s="244">
        <v>8361.245571620002</v>
      </c>
      <c r="I85" s="263"/>
    </row>
    <row r="86" spans="1:12" x14ac:dyDescent="0.2">
      <c r="A86" s="263"/>
      <c r="B86" s="263"/>
      <c r="C86" s="263"/>
      <c r="D86" s="263"/>
      <c r="E86" s="263"/>
      <c r="F86" s="263"/>
      <c r="G86" s="263"/>
      <c r="H86" s="263"/>
      <c r="I86" s="263"/>
    </row>
    <row r="87" spans="1:12" x14ac:dyDescent="0.2">
      <c r="A87" s="263"/>
      <c r="B87" s="263"/>
      <c r="C87" s="263"/>
      <c r="D87" s="263"/>
      <c r="E87" s="263"/>
      <c r="F87" s="263"/>
      <c r="G87" s="263"/>
      <c r="H87" s="263"/>
      <c r="I87" s="263"/>
      <c r="L87" s="45" t="s">
        <v>3</v>
      </c>
    </row>
    <row r="88" spans="1:12" ht="15.75" x14ac:dyDescent="0.2">
      <c r="A88" s="215" t="s">
        <v>205</v>
      </c>
      <c r="B88" s="125"/>
      <c r="C88" s="125"/>
      <c r="D88" s="125"/>
      <c r="E88" s="125"/>
      <c r="F88" s="125"/>
      <c r="G88" s="125"/>
      <c r="H88" s="125"/>
    </row>
    <row r="89" spans="1:12" x14ac:dyDescent="0.2">
      <c r="A89" s="124"/>
      <c r="B89" s="125"/>
      <c r="C89" s="125"/>
      <c r="D89" s="125"/>
      <c r="E89" s="125"/>
      <c r="F89" s="125"/>
      <c r="G89" s="125"/>
      <c r="H89" s="125"/>
    </row>
    <row r="90" spans="1:12" ht="15" x14ac:dyDescent="0.2">
      <c r="A90" s="130" t="s">
        <v>25</v>
      </c>
      <c r="B90" s="131"/>
      <c r="C90" s="131"/>
      <c r="D90" s="131"/>
      <c r="E90" s="131"/>
      <c r="F90" s="131"/>
      <c r="G90" s="131"/>
      <c r="H90" s="131"/>
    </row>
    <row r="91" spans="1:12" x14ac:dyDescent="0.2">
      <c r="A91" s="122"/>
      <c r="B91" s="123"/>
      <c r="C91" s="123"/>
      <c r="D91" s="123"/>
      <c r="E91" s="123"/>
      <c r="F91" s="123"/>
      <c r="G91" s="123"/>
      <c r="H91" s="216"/>
    </row>
    <row r="92" spans="1:12" ht="15" customHeight="1" x14ac:dyDescent="0.2">
      <c r="A92" s="255"/>
      <c r="B92" s="381" t="s">
        <v>264</v>
      </c>
      <c r="C92" s="382"/>
      <c r="D92" s="383"/>
      <c r="E92" s="246" t="s">
        <v>265</v>
      </c>
      <c r="F92" s="298" t="s">
        <v>266</v>
      </c>
      <c r="G92" s="379" t="s">
        <v>267</v>
      </c>
      <c r="H92" s="379" t="s">
        <v>31</v>
      </c>
    </row>
    <row r="93" spans="1:12" ht="15" x14ac:dyDescent="0.2">
      <c r="A93" s="299" t="s">
        <v>307</v>
      </c>
      <c r="B93" s="247" t="s">
        <v>268</v>
      </c>
      <c r="C93" s="300" t="s">
        <v>269</v>
      </c>
      <c r="D93" s="247" t="s">
        <v>270</v>
      </c>
      <c r="E93" s="232" t="s">
        <v>271</v>
      </c>
      <c r="F93" s="294" t="s">
        <v>272</v>
      </c>
      <c r="G93" s="380"/>
      <c r="H93" s="380"/>
    </row>
    <row r="94" spans="1:12" x14ac:dyDescent="0.2">
      <c r="A94" s="248" t="s">
        <v>28</v>
      </c>
      <c r="B94" s="239">
        <v>390.46488584285703</v>
      </c>
      <c r="C94" s="240">
        <v>416.46537304666799</v>
      </c>
      <c r="D94" s="241">
        <v>274.10124036859099</v>
      </c>
      <c r="E94" s="256">
        <v>97.573300532958086</v>
      </c>
      <c r="F94" s="241">
        <v>46.934591817802271</v>
      </c>
      <c r="G94" s="241">
        <v>0</v>
      </c>
      <c r="H94" s="251">
        <v>1225.5393916088765</v>
      </c>
    </row>
    <row r="95" spans="1:12" ht="13.5" thickBot="1" x14ac:dyDescent="0.25">
      <c r="A95" s="257" t="s">
        <v>31</v>
      </c>
      <c r="B95" s="253">
        <v>390.46488584285703</v>
      </c>
      <c r="C95" s="253">
        <v>416.46537304666799</v>
      </c>
      <c r="D95" s="253">
        <v>274.10124036859099</v>
      </c>
      <c r="E95" s="253">
        <v>97.573300532958086</v>
      </c>
      <c r="F95" s="253">
        <v>46.934591817802271</v>
      </c>
      <c r="G95" s="253">
        <v>0</v>
      </c>
      <c r="H95" s="254">
        <v>1225.5393916088765</v>
      </c>
    </row>
    <row r="96" spans="1:12" x14ac:dyDescent="0.2">
      <c r="A96" s="264"/>
      <c r="B96" s="265"/>
      <c r="C96" s="265"/>
      <c r="D96" s="265"/>
      <c r="E96" s="266"/>
      <c r="F96" s="266"/>
      <c r="G96" s="266"/>
      <c r="H96" s="266"/>
    </row>
    <row r="97" spans="1:12" ht="15" customHeight="1" x14ac:dyDescent="0.2">
      <c r="A97" s="258"/>
      <c r="B97" s="387" t="s">
        <v>264</v>
      </c>
      <c r="C97" s="390"/>
      <c r="D97" s="391"/>
      <c r="E97" s="230" t="s">
        <v>265</v>
      </c>
      <c r="F97" s="291" t="s">
        <v>266</v>
      </c>
      <c r="G97" s="379" t="s">
        <v>267</v>
      </c>
      <c r="H97" s="393" t="s">
        <v>31</v>
      </c>
    </row>
    <row r="98" spans="1:12" ht="15" x14ac:dyDescent="0.2">
      <c r="A98" s="299" t="s">
        <v>308</v>
      </c>
      <c r="B98" s="231" t="s">
        <v>268</v>
      </c>
      <c r="C98" s="293" t="s">
        <v>269</v>
      </c>
      <c r="D98" s="231" t="s">
        <v>270</v>
      </c>
      <c r="E98" s="232" t="s">
        <v>271</v>
      </c>
      <c r="F98" s="294" t="s">
        <v>272</v>
      </c>
      <c r="G98" s="380"/>
      <c r="H98" s="394"/>
    </row>
    <row r="99" spans="1:12" x14ac:dyDescent="0.2">
      <c r="A99" s="233" t="s">
        <v>28</v>
      </c>
      <c r="B99" s="239">
        <v>326.81981538729002</v>
      </c>
      <c r="C99" s="240">
        <v>470.24211639001197</v>
      </c>
      <c r="D99" s="241">
        <v>157.05076684170399</v>
      </c>
      <c r="E99" s="256">
        <v>72.474000000000004</v>
      </c>
      <c r="F99" s="237">
        <v>39.677999999999997</v>
      </c>
      <c r="G99" s="237">
        <v>0</v>
      </c>
      <c r="H99" s="238">
        <v>1066.2646986190061</v>
      </c>
    </row>
    <row r="100" spans="1:12" ht="13.5" thickBot="1" x14ac:dyDescent="0.25">
      <c r="A100" s="257" t="s">
        <v>31</v>
      </c>
      <c r="B100" s="253">
        <v>326.81981538729002</v>
      </c>
      <c r="C100" s="253">
        <v>470.24211639001197</v>
      </c>
      <c r="D100" s="253">
        <v>157.05076684170399</v>
      </c>
      <c r="E100" s="253">
        <v>72.474000000000004</v>
      </c>
      <c r="F100" s="253">
        <v>39.677999999999997</v>
      </c>
      <c r="G100" s="253">
        <v>0</v>
      </c>
      <c r="H100" s="254">
        <v>1066.2646986190061</v>
      </c>
    </row>
    <row r="101" spans="1:12" ht="15" customHeight="1" x14ac:dyDescent="0.2">
      <c r="A101" s="267"/>
      <c r="B101" s="209"/>
      <c r="C101" s="209"/>
      <c r="D101" s="209"/>
      <c r="E101" s="209"/>
      <c r="F101" s="209"/>
      <c r="G101" s="209"/>
      <c r="H101" s="209"/>
    </row>
    <row r="102" spans="1:12" ht="15" customHeight="1" x14ac:dyDescent="0.2">
      <c r="A102" s="229"/>
      <c r="B102" s="387" t="s">
        <v>264</v>
      </c>
      <c r="C102" s="390"/>
      <c r="D102" s="391"/>
      <c r="E102" s="230" t="s">
        <v>265</v>
      </c>
      <c r="F102" s="291" t="s">
        <v>266</v>
      </c>
      <c r="G102" s="379" t="s">
        <v>267</v>
      </c>
      <c r="H102" s="393" t="s">
        <v>31</v>
      </c>
    </row>
    <row r="103" spans="1:12" ht="15" x14ac:dyDescent="0.2">
      <c r="A103" s="299" t="s">
        <v>255</v>
      </c>
      <c r="B103" s="231" t="s">
        <v>268</v>
      </c>
      <c r="C103" s="293" t="s">
        <v>269</v>
      </c>
      <c r="D103" s="231" t="s">
        <v>270</v>
      </c>
      <c r="E103" s="232" t="s">
        <v>271</v>
      </c>
      <c r="F103" s="294" t="s">
        <v>272</v>
      </c>
      <c r="G103" s="380"/>
      <c r="H103" s="394"/>
    </row>
    <row r="104" spans="1:12" x14ac:dyDescent="0.2">
      <c r="A104" s="233" t="s">
        <v>28</v>
      </c>
      <c r="B104" s="239">
        <v>332.99970677532201</v>
      </c>
      <c r="C104" s="240">
        <v>409.46219277717051</v>
      </c>
      <c r="D104" s="241">
        <v>248.57134153601621</v>
      </c>
      <c r="E104" s="256">
        <v>104.37234492417358</v>
      </c>
      <c r="F104" s="237">
        <v>50.378532357317866</v>
      </c>
      <c r="G104" s="237">
        <v>0</v>
      </c>
      <c r="H104" s="238">
        <v>1145.7841183700002</v>
      </c>
    </row>
    <row r="105" spans="1:12" ht="13.5" thickBot="1" x14ac:dyDescent="0.25">
      <c r="A105" s="242" t="s">
        <v>31</v>
      </c>
      <c r="B105" s="243">
        <v>332.99970677532201</v>
      </c>
      <c r="C105" s="243">
        <v>409.46219277717051</v>
      </c>
      <c r="D105" s="243">
        <v>248.57134153601621</v>
      </c>
      <c r="E105" s="243">
        <v>104.37234492417358</v>
      </c>
      <c r="F105" s="243">
        <v>50.378532357317866</v>
      </c>
      <c r="G105" s="243">
        <v>0</v>
      </c>
      <c r="H105" s="244">
        <v>1145.7841183700002</v>
      </c>
    </row>
    <row r="106" spans="1:12" ht="15" x14ac:dyDescent="0.2">
      <c r="A106" s="72"/>
      <c r="B106" s="52"/>
      <c r="C106" s="52"/>
      <c r="D106" s="52"/>
      <c r="E106" s="52"/>
      <c r="F106" s="52"/>
      <c r="G106" s="52"/>
      <c r="H106" s="52"/>
      <c r="L106" s="45" t="s">
        <v>3</v>
      </c>
    </row>
    <row r="107" spans="1:12" x14ac:dyDescent="0.2">
      <c r="A107" s="133" t="s">
        <v>206</v>
      </c>
      <c r="B107" s="96"/>
      <c r="C107" s="96"/>
      <c r="D107" s="96"/>
      <c r="E107" s="96"/>
      <c r="F107" s="96"/>
      <c r="G107" s="96"/>
      <c r="H107" s="96"/>
    </row>
    <row r="108" spans="1:12" x14ac:dyDescent="0.2">
      <c r="B108" s="134"/>
      <c r="C108" s="134"/>
      <c r="D108" s="134"/>
      <c r="E108" s="134"/>
      <c r="F108" s="134"/>
      <c r="G108" s="135"/>
      <c r="H108" s="134"/>
    </row>
    <row r="109" spans="1:12" ht="15" x14ac:dyDescent="0.2">
      <c r="A109" s="65" t="s">
        <v>25</v>
      </c>
      <c r="B109" s="65"/>
      <c r="C109" s="65"/>
      <c r="D109" s="65"/>
      <c r="E109" s="51" t="s">
        <v>32</v>
      </c>
      <c r="F109" s="51" t="s">
        <v>33</v>
      </c>
      <c r="G109" s="51" t="s">
        <v>34</v>
      </c>
      <c r="H109" s="51" t="s">
        <v>31</v>
      </c>
    </row>
    <row r="110" spans="1:12" x14ac:dyDescent="0.2">
      <c r="A110" s="48"/>
      <c r="E110" s="96"/>
      <c r="F110" s="96"/>
      <c r="G110" s="96"/>
      <c r="H110" s="96"/>
    </row>
    <row r="111" spans="1:12" x14ac:dyDescent="0.2">
      <c r="A111" s="136" t="s">
        <v>277</v>
      </c>
      <c r="B111" s="136"/>
      <c r="C111" s="136"/>
      <c r="D111" s="136"/>
      <c r="E111" s="136">
        <v>6205.9672422014919</v>
      </c>
      <c r="F111" s="136">
        <v>756.25018252443397</v>
      </c>
      <c r="G111" s="136">
        <v>2236.9387880640779</v>
      </c>
      <c r="H111" s="136">
        <v>9199.056212790003</v>
      </c>
    </row>
    <row r="112" spans="1:12" x14ac:dyDescent="0.2">
      <c r="A112" s="137" t="s">
        <v>294</v>
      </c>
      <c r="E112" s="138"/>
      <c r="F112" s="138"/>
      <c r="G112" s="138"/>
      <c r="H112" s="138"/>
    </row>
    <row r="113" spans="1:8" x14ac:dyDescent="0.2">
      <c r="A113" s="139" t="s">
        <v>35</v>
      </c>
      <c r="E113" s="140">
        <v>-234.70282345120501</v>
      </c>
      <c r="F113" s="140">
        <v>234.70282345120501</v>
      </c>
      <c r="G113" s="140">
        <v>0</v>
      </c>
      <c r="H113" s="141">
        <v>0</v>
      </c>
    </row>
    <row r="114" spans="1:8" x14ac:dyDescent="0.2">
      <c r="A114" s="139" t="s">
        <v>36</v>
      </c>
      <c r="E114" s="140">
        <v>-123.64565296911901</v>
      </c>
      <c r="F114" s="140">
        <v>0</v>
      </c>
      <c r="G114" s="140">
        <v>123.64565296911901</v>
      </c>
      <c r="H114" s="141">
        <v>0</v>
      </c>
    </row>
    <row r="115" spans="1:8" x14ac:dyDescent="0.2">
      <c r="A115" s="139" t="s">
        <v>37</v>
      </c>
      <c r="E115" s="140">
        <v>0</v>
      </c>
      <c r="F115" s="140">
        <v>-79.72619044364501</v>
      </c>
      <c r="G115" s="140">
        <v>79.72619044364501</v>
      </c>
      <c r="H115" s="141">
        <v>0</v>
      </c>
    </row>
    <row r="116" spans="1:8" x14ac:dyDescent="0.2">
      <c r="A116" s="139" t="s">
        <v>38</v>
      </c>
      <c r="E116" s="140">
        <v>0</v>
      </c>
      <c r="F116" s="140">
        <v>0.71677532109999986</v>
      </c>
      <c r="G116" s="140">
        <v>-0.71677532109999986</v>
      </c>
      <c r="H116" s="141">
        <v>0</v>
      </c>
    </row>
    <row r="117" spans="1:8" x14ac:dyDescent="0.2">
      <c r="A117" s="142" t="s">
        <v>39</v>
      </c>
      <c r="E117" s="140">
        <v>179.21747467288998</v>
      </c>
      <c r="F117" s="140">
        <v>-179.21747467288998</v>
      </c>
      <c r="G117" s="140">
        <v>0</v>
      </c>
      <c r="H117" s="141">
        <v>0</v>
      </c>
    </row>
    <row r="118" spans="1:8" x14ac:dyDescent="0.2">
      <c r="A118" s="89" t="s">
        <v>40</v>
      </c>
      <c r="E118" s="140">
        <v>4.4585413322659999</v>
      </c>
      <c r="F118" s="140">
        <v>0</v>
      </c>
      <c r="G118" s="140">
        <v>-4.4585413322659999</v>
      </c>
      <c r="H118" s="141">
        <v>0</v>
      </c>
    </row>
    <row r="119" spans="1:8" x14ac:dyDescent="0.2">
      <c r="A119" s="89" t="s">
        <v>41</v>
      </c>
      <c r="E119" s="140">
        <v>1144.2131514034854</v>
      </c>
      <c r="F119" s="140">
        <v>49.093845841428603</v>
      </c>
      <c r="G119" s="140">
        <v>42.45856652379203</v>
      </c>
      <c r="H119" s="141">
        <v>1235.7655637687062</v>
      </c>
    </row>
    <row r="120" spans="1:8" x14ac:dyDescent="0.2">
      <c r="A120" s="89" t="s">
        <v>42</v>
      </c>
      <c r="E120" s="140">
        <v>-581.32640168103569</v>
      </c>
      <c r="F120" s="140">
        <v>-42.976458037926847</v>
      </c>
      <c r="G120" s="140">
        <v>-231.16155367754345</v>
      </c>
      <c r="H120" s="141">
        <v>-855.46441339650596</v>
      </c>
    </row>
    <row r="121" spans="1:8" ht="13.5" thickBot="1" x14ac:dyDescent="0.25">
      <c r="A121" s="143" t="s">
        <v>309</v>
      </c>
      <c r="B121" s="143"/>
      <c r="C121" s="143"/>
      <c r="D121" s="143"/>
      <c r="E121" s="144">
        <v>6594.1815315087733</v>
      </c>
      <c r="F121" s="144">
        <v>738.84350398370566</v>
      </c>
      <c r="G121" s="144">
        <v>2246.4323276697241</v>
      </c>
      <c r="H121" s="144">
        <v>9579.3073631622028</v>
      </c>
    </row>
    <row r="122" spans="1:8" x14ac:dyDescent="0.2">
      <c r="A122" s="277" t="s">
        <v>278</v>
      </c>
      <c r="B122" s="277"/>
      <c r="C122" s="277"/>
      <c r="D122" s="277"/>
      <c r="E122" s="278">
        <v>-6.1449005232649991</v>
      </c>
      <c r="F122" s="278">
        <v>-77.244958740551994</v>
      </c>
      <c r="G122" s="278">
        <v>83.389859263817002</v>
      </c>
      <c r="H122" s="278">
        <v>0</v>
      </c>
    </row>
    <row r="123" spans="1:8" x14ac:dyDescent="0.2">
      <c r="E123" s="134"/>
      <c r="F123" s="134"/>
      <c r="G123" s="134"/>
      <c r="H123" s="134"/>
    </row>
    <row r="124" spans="1:8" ht="15" x14ac:dyDescent="0.2">
      <c r="A124" s="65" t="s">
        <v>25</v>
      </c>
      <c r="B124" s="65"/>
      <c r="C124" s="65"/>
      <c r="D124" s="65"/>
      <c r="E124" s="51" t="s">
        <v>32</v>
      </c>
      <c r="F124" s="51" t="s">
        <v>33</v>
      </c>
      <c r="G124" s="51" t="s">
        <v>34</v>
      </c>
      <c r="H124" s="51" t="s">
        <v>31</v>
      </c>
    </row>
    <row r="125" spans="1:8" x14ac:dyDescent="0.2">
      <c r="A125" s="48"/>
      <c r="B125" s="48"/>
      <c r="C125" s="48"/>
      <c r="D125" s="48"/>
      <c r="E125" s="96"/>
      <c r="F125" s="96"/>
      <c r="G125" s="96"/>
      <c r="H125" s="96"/>
    </row>
    <row r="126" spans="1:8" x14ac:dyDescent="0.2">
      <c r="A126" s="145" t="s">
        <v>279</v>
      </c>
      <c r="B126" s="145"/>
      <c r="C126" s="145"/>
      <c r="D126" s="145"/>
      <c r="E126" s="145">
        <v>7006.7</v>
      </c>
      <c r="F126" s="145">
        <v>1155.2</v>
      </c>
      <c r="G126" s="145">
        <v>1672.1</v>
      </c>
      <c r="H126" s="145">
        <v>9834</v>
      </c>
    </row>
    <row r="127" spans="1:8" x14ac:dyDescent="0.2">
      <c r="A127" s="146" t="s">
        <v>295</v>
      </c>
      <c r="B127" s="146"/>
      <c r="C127" s="146"/>
      <c r="D127" s="146"/>
      <c r="E127" s="147"/>
      <c r="F127" s="147"/>
      <c r="G127" s="147"/>
      <c r="H127" s="147"/>
    </row>
    <row r="128" spans="1:8" x14ac:dyDescent="0.2">
      <c r="A128" s="71" t="s">
        <v>35</v>
      </c>
      <c r="B128" s="71"/>
      <c r="C128" s="71"/>
      <c r="D128" s="71"/>
      <c r="E128" s="148">
        <v>-386.4</v>
      </c>
      <c r="F128" s="148">
        <v>386.4</v>
      </c>
      <c r="G128" s="148">
        <v>0</v>
      </c>
      <c r="H128" s="148">
        <v>0</v>
      </c>
    </row>
    <row r="129" spans="1:8" x14ac:dyDescent="0.2">
      <c r="A129" s="71" t="s">
        <v>36</v>
      </c>
      <c r="B129" s="71"/>
      <c r="C129" s="71"/>
      <c r="D129" s="71"/>
      <c r="E129" s="148">
        <v>-158.19999999999999</v>
      </c>
      <c r="F129" s="148">
        <v>0</v>
      </c>
      <c r="G129" s="148">
        <v>158.19999999999999</v>
      </c>
      <c r="H129" s="148">
        <v>0</v>
      </c>
    </row>
    <row r="130" spans="1:8" x14ac:dyDescent="0.2">
      <c r="A130" s="71" t="s">
        <v>37</v>
      </c>
      <c r="B130" s="71"/>
      <c r="C130" s="71"/>
      <c r="D130" s="71"/>
      <c r="E130" s="148">
        <v>0</v>
      </c>
      <c r="F130" s="148">
        <v>-235.6</v>
      </c>
      <c r="G130" s="148">
        <v>235.6</v>
      </c>
      <c r="H130" s="148">
        <v>0</v>
      </c>
    </row>
    <row r="131" spans="1:8" x14ac:dyDescent="0.2">
      <c r="A131" s="71" t="s">
        <v>38</v>
      </c>
      <c r="B131" s="71"/>
      <c r="C131" s="71"/>
      <c r="D131" s="71"/>
      <c r="E131" s="148">
        <v>0</v>
      </c>
      <c r="F131" s="148">
        <v>2.7</v>
      </c>
      <c r="G131" s="148">
        <v>-2.7</v>
      </c>
      <c r="H131" s="148">
        <v>0</v>
      </c>
    </row>
    <row r="132" spans="1:8" x14ac:dyDescent="0.2">
      <c r="A132" s="102" t="s">
        <v>39</v>
      </c>
      <c r="B132" s="102"/>
      <c r="C132" s="102"/>
      <c r="D132" s="102"/>
      <c r="E132" s="148">
        <v>248</v>
      </c>
      <c r="F132" s="148">
        <v>-248</v>
      </c>
      <c r="G132" s="148">
        <v>0</v>
      </c>
      <c r="H132" s="148">
        <v>0</v>
      </c>
    </row>
    <row r="133" spans="1:8" x14ac:dyDescent="0.2">
      <c r="A133" s="45" t="s">
        <v>40</v>
      </c>
      <c r="E133" s="148">
        <v>3.4</v>
      </c>
      <c r="F133" s="148">
        <v>0</v>
      </c>
      <c r="G133" s="148">
        <v>-3.4</v>
      </c>
      <c r="H133" s="148">
        <v>0</v>
      </c>
    </row>
    <row r="134" spans="1:8" x14ac:dyDescent="0.2">
      <c r="A134" s="45" t="s">
        <v>41</v>
      </c>
      <c r="E134" s="148">
        <v>431.6</v>
      </c>
      <c r="F134" s="148">
        <v>18.2</v>
      </c>
      <c r="G134" s="148">
        <v>-20.399999999999999</v>
      </c>
      <c r="H134" s="148">
        <v>429.50000000000006</v>
      </c>
    </row>
    <row r="135" spans="1:8" x14ac:dyDescent="0.2">
      <c r="A135" s="45" t="s">
        <v>42</v>
      </c>
      <c r="E135" s="148">
        <v>-547.9</v>
      </c>
      <c r="F135" s="148">
        <v>-57</v>
      </c>
      <c r="G135" s="148">
        <v>-189</v>
      </c>
      <c r="H135" s="148">
        <v>-793.9</v>
      </c>
    </row>
    <row r="136" spans="1:8" ht="13.5" thickBot="1" x14ac:dyDescent="0.25">
      <c r="A136" s="61" t="s">
        <v>310</v>
      </c>
      <c r="B136" s="61"/>
      <c r="C136" s="61"/>
      <c r="D136" s="61"/>
      <c r="E136" s="149">
        <v>6597.0000000000009</v>
      </c>
      <c r="F136" s="149">
        <v>1022.0000000000001</v>
      </c>
      <c r="G136" s="149">
        <v>1850.5</v>
      </c>
      <c r="H136" s="149">
        <v>9469.5</v>
      </c>
    </row>
    <row r="137" spans="1:8" x14ac:dyDescent="0.2">
      <c r="A137" s="48"/>
      <c r="B137" s="48"/>
      <c r="C137" s="48"/>
      <c r="D137" s="48"/>
      <c r="E137" s="96"/>
      <c r="F137" s="96"/>
      <c r="G137" s="96"/>
      <c r="H137" s="96"/>
    </row>
    <row r="138" spans="1:8" ht="15" x14ac:dyDescent="0.2">
      <c r="A138" s="65" t="s">
        <v>25</v>
      </c>
      <c r="B138" s="65"/>
      <c r="C138" s="65"/>
      <c r="D138" s="65"/>
      <c r="E138" s="51" t="s">
        <v>32</v>
      </c>
      <c r="F138" s="51" t="s">
        <v>33</v>
      </c>
      <c r="G138" s="51" t="s">
        <v>34</v>
      </c>
      <c r="H138" s="51" t="s">
        <v>31</v>
      </c>
    </row>
    <row r="139" spans="1:8" x14ac:dyDescent="0.2">
      <c r="E139" s="150"/>
      <c r="F139" s="150"/>
      <c r="G139" s="150"/>
    </row>
    <row r="140" spans="1:8" x14ac:dyDescent="0.2">
      <c r="A140" s="136" t="s">
        <v>276</v>
      </c>
      <c r="B140" s="136"/>
      <c r="C140" s="136"/>
      <c r="D140" s="136"/>
      <c r="E140" s="136">
        <v>6540.2246005310299</v>
      </c>
      <c r="F140" s="136">
        <v>927.479635520839</v>
      </c>
      <c r="G140" s="136">
        <v>2039.2480540735021</v>
      </c>
      <c r="H140" s="136">
        <v>9506.902290125372</v>
      </c>
    </row>
    <row r="141" spans="1:8" x14ac:dyDescent="0.2">
      <c r="A141" s="139" t="s">
        <v>311</v>
      </c>
      <c r="B141" s="89"/>
      <c r="C141" s="89"/>
      <c r="D141" s="89"/>
      <c r="E141" s="151"/>
      <c r="F141" s="151"/>
      <c r="G141" s="151"/>
      <c r="H141" s="152"/>
    </row>
    <row r="142" spans="1:8" x14ac:dyDescent="0.2">
      <c r="A142" s="139" t="s">
        <v>35</v>
      </c>
      <c r="B142" s="139"/>
      <c r="C142" s="139"/>
      <c r="D142" s="139"/>
      <c r="E142" s="151">
        <v>-541.723368986796</v>
      </c>
      <c r="F142" s="151">
        <v>541.723368986796</v>
      </c>
      <c r="G142" s="151">
        <v>0</v>
      </c>
      <c r="H142" s="151">
        <v>0</v>
      </c>
    </row>
    <row r="143" spans="1:8" x14ac:dyDescent="0.2">
      <c r="A143" s="139" t="s">
        <v>36</v>
      </c>
      <c r="B143" s="139"/>
      <c r="C143" s="139"/>
      <c r="D143" s="139"/>
      <c r="E143" s="151">
        <v>-288.90694988330796</v>
      </c>
      <c r="F143" s="151">
        <v>0</v>
      </c>
      <c r="G143" s="151">
        <v>288.90694988330796</v>
      </c>
      <c r="H143" s="151">
        <v>0</v>
      </c>
    </row>
    <row r="144" spans="1:8" x14ac:dyDescent="0.2">
      <c r="A144" s="139" t="s">
        <v>37</v>
      </c>
      <c r="B144" s="139"/>
      <c r="C144" s="139"/>
      <c r="D144" s="139"/>
      <c r="E144" s="151">
        <v>0</v>
      </c>
      <c r="F144" s="151">
        <v>-405.30036773169809</v>
      </c>
      <c r="G144" s="151">
        <v>405.30036773169809</v>
      </c>
      <c r="H144" s="151">
        <v>0</v>
      </c>
    </row>
    <row r="145" spans="1:8" x14ac:dyDescent="0.2">
      <c r="A145" s="139" t="s">
        <v>38</v>
      </c>
      <c r="B145" s="139"/>
      <c r="C145" s="139"/>
      <c r="D145" s="139"/>
      <c r="E145" s="151">
        <v>0</v>
      </c>
      <c r="F145" s="151">
        <v>4.1971177724349999</v>
      </c>
      <c r="G145" s="151">
        <v>-4.1971177724349999</v>
      </c>
      <c r="H145" s="151">
        <v>0</v>
      </c>
    </row>
    <row r="146" spans="1:8" x14ac:dyDescent="0.2">
      <c r="A146" s="142" t="s">
        <v>39</v>
      </c>
      <c r="B146" s="142"/>
      <c r="C146" s="142"/>
      <c r="D146" s="142"/>
      <c r="E146" s="151">
        <v>329.67493793786696</v>
      </c>
      <c r="F146" s="151">
        <v>-329.67493793786696</v>
      </c>
      <c r="G146" s="151">
        <v>0</v>
      </c>
      <c r="H146" s="151">
        <v>0</v>
      </c>
    </row>
    <row r="147" spans="1:8" x14ac:dyDescent="0.2">
      <c r="A147" s="89" t="s">
        <v>40</v>
      </c>
      <c r="B147" s="89"/>
      <c r="C147" s="89"/>
      <c r="D147" s="89"/>
      <c r="E147" s="151">
        <v>6.4230973651419996</v>
      </c>
      <c r="F147" s="151">
        <v>0</v>
      </c>
      <c r="G147" s="151">
        <v>-6.4230973651419996</v>
      </c>
      <c r="H147" s="151">
        <v>0</v>
      </c>
    </row>
    <row r="148" spans="1:8" x14ac:dyDescent="0.2">
      <c r="A148" s="89" t="s">
        <v>41</v>
      </c>
      <c r="B148" s="89"/>
      <c r="C148" s="89"/>
      <c r="D148" s="89"/>
      <c r="E148" s="151">
        <v>2149.5947685046722</v>
      </c>
      <c r="F148" s="151">
        <v>136.04986355796882</v>
      </c>
      <c r="G148" s="151">
        <v>65.967288758218842</v>
      </c>
      <c r="H148" s="151">
        <v>2351.6119208208597</v>
      </c>
    </row>
    <row r="149" spans="1:8" x14ac:dyDescent="0.2">
      <c r="A149" s="89" t="s">
        <v>42</v>
      </c>
      <c r="B149" s="89"/>
      <c r="C149" s="89"/>
      <c r="D149" s="89"/>
      <c r="E149" s="151">
        <v>-1601.2195498407586</v>
      </c>
      <c r="F149" s="151">
        <v>-135.51541901805163</v>
      </c>
      <c r="G149" s="151">
        <v>-542.37187892521672</v>
      </c>
      <c r="H149" s="151">
        <v>-2279.1068477840272</v>
      </c>
    </row>
    <row r="150" spans="1:8" ht="13.5" thickBot="1" x14ac:dyDescent="0.25">
      <c r="A150" s="153" t="s">
        <v>309</v>
      </c>
      <c r="B150" s="153"/>
      <c r="C150" s="153"/>
      <c r="D150" s="153"/>
      <c r="E150" s="153">
        <v>6594.1675356278502</v>
      </c>
      <c r="F150" s="153">
        <v>738.75926115042193</v>
      </c>
      <c r="G150" s="153">
        <v>2246.4305663839336</v>
      </c>
      <c r="H150" s="153">
        <v>9579.3273631622051</v>
      </c>
    </row>
    <row r="151" spans="1:8" x14ac:dyDescent="0.2">
      <c r="A151" s="154" t="s">
        <v>278</v>
      </c>
      <c r="B151" s="154"/>
      <c r="C151" s="154"/>
      <c r="D151" s="154"/>
      <c r="E151" s="154">
        <v>-6.1449005232649991</v>
      </c>
      <c r="F151" s="154">
        <v>-77.244958740551994</v>
      </c>
      <c r="G151" s="154">
        <v>83.389859263817002</v>
      </c>
      <c r="H151" s="154">
        <v>0</v>
      </c>
    </row>
    <row r="152" spans="1:8" x14ac:dyDescent="0.2">
      <c r="E152" s="134"/>
      <c r="F152" s="134"/>
      <c r="G152" s="134"/>
      <c r="H152" s="134"/>
    </row>
    <row r="153" spans="1:8" ht="15" x14ac:dyDescent="0.2">
      <c r="A153" s="314" t="s">
        <v>25</v>
      </c>
      <c r="B153" s="314"/>
      <c r="C153" s="314"/>
      <c r="D153" s="314"/>
      <c r="E153" s="315" t="s">
        <v>32</v>
      </c>
      <c r="F153" s="315" t="s">
        <v>33</v>
      </c>
      <c r="G153" s="315" t="s">
        <v>34</v>
      </c>
      <c r="H153" s="315" t="s">
        <v>31</v>
      </c>
    </row>
    <row r="154" spans="1:8" x14ac:dyDescent="0.2">
      <c r="A154" s="208"/>
      <c r="B154" s="208"/>
      <c r="C154" s="208"/>
      <c r="D154" s="208"/>
      <c r="E154" s="316"/>
      <c r="F154" s="316"/>
      <c r="G154" s="316"/>
      <c r="H154" s="317"/>
    </row>
    <row r="155" spans="1:8" x14ac:dyDescent="0.2">
      <c r="A155" s="307" t="s">
        <v>207</v>
      </c>
      <c r="B155" s="307"/>
      <c r="C155" s="307"/>
      <c r="D155" s="307"/>
      <c r="E155" s="307">
        <v>6840.7997514450872</v>
      </c>
      <c r="F155" s="307">
        <v>1180.2048039734852</v>
      </c>
      <c r="G155" s="307">
        <v>1284.8959558014285</v>
      </c>
      <c r="H155" s="307">
        <v>9305.9005112200011</v>
      </c>
    </row>
    <row r="156" spans="1:8" x14ac:dyDescent="0.2">
      <c r="A156" s="208" t="s">
        <v>312</v>
      </c>
      <c r="B156" s="208"/>
      <c r="C156" s="208"/>
      <c r="D156" s="208"/>
      <c r="E156" s="308"/>
      <c r="F156" s="308"/>
      <c r="G156" s="308"/>
      <c r="H156" s="309"/>
    </row>
    <row r="157" spans="1:8" x14ac:dyDescent="0.2">
      <c r="A157" s="310" t="s">
        <v>35</v>
      </c>
      <c r="B157" s="310"/>
      <c r="C157" s="310"/>
      <c r="D157" s="310"/>
      <c r="E157" s="308">
        <v>-841.82873282107789</v>
      </c>
      <c r="F157" s="308">
        <v>841.82873282107789</v>
      </c>
      <c r="G157" s="308">
        <v>0</v>
      </c>
      <c r="H157" s="308">
        <v>0</v>
      </c>
    </row>
    <row r="158" spans="1:8" x14ac:dyDescent="0.2">
      <c r="A158" s="310" t="s">
        <v>36</v>
      </c>
      <c r="B158" s="310"/>
      <c r="C158" s="310"/>
      <c r="D158" s="310"/>
      <c r="E158" s="308">
        <v>-324.36002302425504</v>
      </c>
      <c r="F158" s="308">
        <v>0</v>
      </c>
      <c r="G158" s="308">
        <v>324.36002302425504</v>
      </c>
      <c r="H158" s="308">
        <v>0</v>
      </c>
    </row>
    <row r="159" spans="1:8" x14ac:dyDescent="0.2">
      <c r="A159" s="310" t="s">
        <v>37</v>
      </c>
      <c r="B159" s="310"/>
      <c r="C159" s="310"/>
      <c r="D159" s="310"/>
      <c r="E159" s="308">
        <v>0</v>
      </c>
      <c r="F159" s="308">
        <v>-517.37154148919706</v>
      </c>
      <c r="G159" s="308">
        <v>517.37154148919706</v>
      </c>
      <c r="H159" s="308">
        <v>0</v>
      </c>
    </row>
    <row r="160" spans="1:8" x14ac:dyDescent="0.2">
      <c r="A160" s="310" t="s">
        <v>38</v>
      </c>
      <c r="B160" s="310"/>
      <c r="C160" s="310"/>
      <c r="D160" s="310"/>
      <c r="E160" s="308">
        <v>0</v>
      </c>
      <c r="F160" s="308">
        <v>6.2588923406042394</v>
      </c>
      <c r="G160" s="308">
        <v>-6.2588923406042394</v>
      </c>
      <c r="H160" s="308">
        <v>0</v>
      </c>
    </row>
    <row r="161" spans="1:8" x14ac:dyDescent="0.2">
      <c r="A161" s="311" t="s">
        <v>39</v>
      </c>
      <c r="B161" s="311"/>
      <c r="C161" s="311"/>
      <c r="D161" s="311"/>
      <c r="E161" s="308">
        <v>499.85675938459002</v>
      </c>
      <c r="F161" s="308">
        <v>-499.85675938459002</v>
      </c>
      <c r="G161" s="308">
        <v>0</v>
      </c>
      <c r="H161" s="308">
        <v>0</v>
      </c>
    </row>
    <row r="162" spans="1:8" x14ac:dyDescent="0.2">
      <c r="A162" s="208" t="s">
        <v>40</v>
      </c>
      <c r="B162" s="208"/>
      <c r="C162" s="208"/>
      <c r="D162" s="208"/>
      <c r="E162" s="308">
        <v>5.7643111277799992</v>
      </c>
      <c r="F162" s="308">
        <v>0</v>
      </c>
      <c r="G162" s="308">
        <v>-5.7643111277799992</v>
      </c>
      <c r="H162" s="308">
        <v>0</v>
      </c>
    </row>
    <row r="163" spans="1:8" x14ac:dyDescent="0.2">
      <c r="A163" s="208" t="s">
        <v>41</v>
      </c>
      <c r="B163" s="208"/>
      <c r="C163" s="208"/>
      <c r="D163" s="208"/>
      <c r="E163" s="308">
        <v>1565.3834206387801</v>
      </c>
      <c r="F163" s="308">
        <v>126.62341963016445</v>
      </c>
      <c r="G163" s="308">
        <v>86.52560352632166</v>
      </c>
      <c r="H163" s="308">
        <v>1778.5324437952661</v>
      </c>
    </row>
    <row r="164" spans="1:8" x14ac:dyDescent="0.2">
      <c r="A164" s="208" t="s">
        <v>42</v>
      </c>
      <c r="B164" s="208"/>
      <c r="C164" s="208"/>
      <c r="D164" s="208"/>
      <c r="E164" s="308">
        <v>-1148.6643735554801</v>
      </c>
      <c r="F164" s="308">
        <v>-115.62252316441101</v>
      </c>
      <c r="G164" s="308">
        <v>-350.66492878824135</v>
      </c>
      <c r="H164" s="308">
        <v>-1614.9518255081325</v>
      </c>
    </row>
    <row r="165" spans="1:8" ht="13.5" thickBot="1" x14ac:dyDescent="0.25">
      <c r="A165" s="312" t="s">
        <v>310</v>
      </c>
      <c r="B165" s="312"/>
      <c r="C165" s="312"/>
      <c r="D165" s="312"/>
      <c r="E165" s="313">
        <v>6596.951113195425</v>
      </c>
      <c r="F165" s="313">
        <v>1021.9650247271335</v>
      </c>
      <c r="G165" s="313">
        <v>1850.4649915845766</v>
      </c>
      <c r="H165" s="313">
        <v>9469.481129507134</v>
      </c>
    </row>
    <row r="166" spans="1:8" x14ac:dyDescent="0.2">
      <c r="E166" s="134"/>
      <c r="F166" s="134"/>
      <c r="G166" s="134"/>
      <c r="H166" s="134"/>
    </row>
    <row r="167" spans="1:8" ht="15" x14ac:dyDescent="0.2">
      <c r="A167" s="314" t="s">
        <v>25</v>
      </c>
      <c r="B167" s="314"/>
      <c r="C167" s="314"/>
      <c r="D167" s="314"/>
      <c r="E167" s="315" t="s">
        <v>32</v>
      </c>
      <c r="F167" s="315" t="s">
        <v>33</v>
      </c>
      <c r="G167" s="315" t="s">
        <v>34</v>
      </c>
      <c r="H167" s="315" t="s">
        <v>31</v>
      </c>
    </row>
    <row r="168" spans="1:8" x14ac:dyDescent="0.2">
      <c r="A168" s="318"/>
      <c r="B168" s="318"/>
      <c r="C168" s="318"/>
      <c r="D168" s="318"/>
      <c r="E168" s="319"/>
      <c r="F168" s="319"/>
      <c r="G168" s="319"/>
      <c r="H168" s="319"/>
    </row>
    <row r="169" spans="1:8" x14ac:dyDescent="0.2">
      <c r="A169" s="307" t="s">
        <v>207</v>
      </c>
      <c r="B169" s="307"/>
      <c r="C169" s="307"/>
      <c r="D169" s="307"/>
      <c r="E169" s="307">
        <v>6840.7997514450872</v>
      </c>
      <c r="F169" s="307">
        <v>1180.2048039734852</v>
      </c>
      <c r="G169" s="307">
        <v>1284.8959558014285</v>
      </c>
      <c r="H169" s="307">
        <v>9305.9005112200011</v>
      </c>
    </row>
    <row r="170" spans="1:8" x14ac:dyDescent="0.2">
      <c r="A170" s="320">
        <v>2020</v>
      </c>
      <c r="B170" s="321"/>
      <c r="C170" s="321"/>
      <c r="D170" s="321"/>
      <c r="E170" s="322"/>
      <c r="F170" s="322"/>
      <c r="G170" s="322"/>
      <c r="H170" s="322"/>
    </row>
    <row r="171" spans="1:8" x14ac:dyDescent="0.2">
      <c r="A171" s="310" t="s">
        <v>35</v>
      </c>
      <c r="B171" s="310"/>
      <c r="C171" s="310"/>
      <c r="D171" s="310"/>
      <c r="E171" s="323">
        <v>-1513.6655517165839</v>
      </c>
      <c r="F171" s="323">
        <v>1513.6655517165839</v>
      </c>
      <c r="G171" s="323">
        <v>0</v>
      </c>
      <c r="H171" s="323">
        <v>0</v>
      </c>
    </row>
    <row r="172" spans="1:8" x14ac:dyDescent="0.2">
      <c r="A172" s="310" t="s">
        <v>36</v>
      </c>
      <c r="B172" s="310"/>
      <c r="C172" s="310"/>
      <c r="D172" s="310"/>
      <c r="E172" s="323">
        <v>-556.95860378541101</v>
      </c>
      <c r="F172" s="323">
        <v>0</v>
      </c>
      <c r="G172" s="323">
        <v>556.95860378541101</v>
      </c>
      <c r="H172" s="323">
        <v>0</v>
      </c>
    </row>
    <row r="173" spans="1:8" x14ac:dyDescent="0.2">
      <c r="A173" s="310" t="s">
        <v>37</v>
      </c>
      <c r="B173" s="310"/>
      <c r="C173" s="310"/>
      <c r="D173" s="310"/>
      <c r="E173" s="323">
        <v>0</v>
      </c>
      <c r="F173" s="323">
        <v>-903.03449692961203</v>
      </c>
      <c r="G173" s="323">
        <v>903.03449692961203</v>
      </c>
      <c r="H173" s="323">
        <v>0</v>
      </c>
    </row>
    <row r="174" spans="1:8" x14ac:dyDescent="0.2">
      <c r="A174" s="310" t="s">
        <v>38</v>
      </c>
      <c r="B174" s="310"/>
      <c r="C174" s="310"/>
      <c r="D174" s="310"/>
      <c r="E174" s="323">
        <v>0</v>
      </c>
      <c r="F174" s="323">
        <v>14.617814634199238</v>
      </c>
      <c r="G174" s="323">
        <v>-14.617814634199238</v>
      </c>
      <c r="H174" s="323">
        <v>0</v>
      </c>
    </row>
    <row r="175" spans="1:8" x14ac:dyDescent="0.2">
      <c r="A175" s="311" t="s">
        <v>39</v>
      </c>
      <c r="B175" s="311"/>
      <c r="C175" s="311"/>
      <c r="D175" s="311"/>
      <c r="E175" s="323">
        <v>896.07636717292007</v>
      </c>
      <c r="F175" s="323">
        <v>-896.07636717292007</v>
      </c>
      <c r="G175" s="323">
        <v>0</v>
      </c>
      <c r="H175" s="323">
        <v>0</v>
      </c>
    </row>
    <row r="176" spans="1:8" x14ac:dyDescent="0.2">
      <c r="A176" s="208" t="s">
        <v>40</v>
      </c>
      <c r="B176" s="208"/>
      <c r="C176" s="208"/>
      <c r="D176" s="208"/>
      <c r="E176" s="323">
        <v>21.625324696542997</v>
      </c>
      <c r="F176" s="323">
        <v>0</v>
      </c>
      <c r="G176" s="323">
        <v>-21.625324696542997</v>
      </c>
      <c r="H176" s="323">
        <v>0</v>
      </c>
    </row>
    <row r="177" spans="1:13" x14ac:dyDescent="0.2">
      <c r="A177" s="208" t="s">
        <v>41</v>
      </c>
      <c r="B177" s="208"/>
      <c r="C177" s="208"/>
      <c r="D177" s="208"/>
      <c r="E177" s="323">
        <v>3098.3154191377243</v>
      </c>
      <c r="F177" s="323">
        <v>226.19850244395548</v>
      </c>
      <c r="G177" s="323">
        <v>113.91003566492759</v>
      </c>
      <c r="H177" s="323">
        <v>3438.4239572466076</v>
      </c>
    </row>
    <row r="178" spans="1:13" x14ac:dyDescent="0.2">
      <c r="A178" s="208" t="s">
        <v>42</v>
      </c>
      <c r="B178" s="208"/>
      <c r="C178" s="208"/>
      <c r="D178" s="208"/>
      <c r="E178" s="323">
        <v>-2245.9351855506761</v>
      </c>
      <c r="F178" s="323">
        <v>-208.22087922540368</v>
      </c>
      <c r="G178" s="323">
        <v>-783.29694659802317</v>
      </c>
      <c r="H178" s="323">
        <v>-3237.453011374103</v>
      </c>
    </row>
    <row r="179" spans="1:13" ht="13.5" thickBot="1" x14ac:dyDescent="0.25">
      <c r="A179" s="312" t="s">
        <v>256</v>
      </c>
      <c r="B179" s="312"/>
      <c r="C179" s="312"/>
      <c r="D179" s="312"/>
      <c r="E179" s="313">
        <v>6540.1575213996039</v>
      </c>
      <c r="F179" s="313">
        <v>927.45492944028808</v>
      </c>
      <c r="G179" s="313">
        <v>2039.1590062526143</v>
      </c>
      <c r="H179" s="313">
        <v>9506.8714570925076</v>
      </c>
    </row>
    <row r="181" spans="1:13" ht="15" x14ac:dyDescent="0.2">
      <c r="A181" s="72"/>
      <c r="B181" s="52"/>
      <c r="C181" s="52"/>
      <c r="D181" s="52"/>
      <c r="E181" s="52"/>
      <c r="F181" s="52"/>
      <c r="G181" s="52"/>
      <c r="H181" s="52"/>
    </row>
    <row r="182" spans="1:13" x14ac:dyDescent="0.2">
      <c r="A182" s="133" t="s">
        <v>208</v>
      </c>
      <c r="B182" s="155"/>
      <c r="C182" s="155"/>
      <c r="D182" s="155"/>
      <c r="E182" s="156"/>
      <c r="F182" s="156"/>
      <c r="G182" s="156"/>
    </row>
    <row r="183" spans="1:13" x14ac:dyDescent="0.2">
      <c r="F183" s="156"/>
      <c r="G183" s="156"/>
    </row>
    <row r="184" spans="1:13" ht="15" x14ac:dyDescent="0.2">
      <c r="A184" s="65" t="s">
        <v>25</v>
      </c>
      <c r="B184" s="65"/>
      <c r="C184" s="65"/>
      <c r="D184" s="65"/>
      <c r="E184" s="51" t="s">
        <v>32</v>
      </c>
      <c r="F184" s="51" t="s">
        <v>33</v>
      </c>
      <c r="G184" s="51" t="s">
        <v>34</v>
      </c>
      <c r="H184" s="51" t="s">
        <v>31</v>
      </c>
    </row>
    <row r="185" spans="1:13" x14ac:dyDescent="0.2">
      <c r="A185" s="48"/>
      <c r="B185" s="48"/>
      <c r="C185" s="48"/>
      <c r="D185" s="48"/>
      <c r="E185" s="146"/>
      <c r="F185" s="146"/>
      <c r="G185" s="146"/>
      <c r="H185" s="147"/>
    </row>
    <row r="186" spans="1:13" x14ac:dyDescent="0.2">
      <c r="A186" s="158" t="s">
        <v>274</v>
      </c>
      <c r="B186" s="158"/>
      <c r="C186" s="158"/>
      <c r="D186" s="158"/>
      <c r="E186" s="158">
        <v>140.80000000000001</v>
      </c>
      <c r="F186" s="158">
        <v>122</v>
      </c>
      <c r="G186" s="158">
        <v>894.6</v>
      </c>
      <c r="H186" s="158">
        <v>1157.3000000000002</v>
      </c>
      <c r="M186" s="45" t="s">
        <v>3</v>
      </c>
    </row>
    <row r="187" spans="1:13" x14ac:dyDescent="0.2">
      <c r="A187" s="89" t="s">
        <v>294</v>
      </c>
      <c r="B187" s="89"/>
      <c r="C187" s="89"/>
      <c r="D187" s="89"/>
      <c r="E187" s="159"/>
      <c r="F187" s="159"/>
      <c r="G187" s="159"/>
      <c r="H187" s="159"/>
    </row>
    <row r="188" spans="1:13" x14ac:dyDescent="0.2">
      <c r="A188" s="139" t="s">
        <v>35</v>
      </c>
      <c r="B188" s="139"/>
      <c r="C188" s="139"/>
      <c r="D188" s="139"/>
      <c r="E188" s="151">
        <v>-5.1902131777622902</v>
      </c>
      <c r="F188" s="151">
        <v>5.1902131777622902</v>
      </c>
      <c r="G188" s="151">
        <v>0</v>
      </c>
      <c r="H188" s="160">
        <v>0</v>
      </c>
    </row>
    <row r="189" spans="1:13" x14ac:dyDescent="0.2">
      <c r="A189" s="139" t="s">
        <v>36</v>
      </c>
      <c r="B189" s="139"/>
      <c r="C189" s="139"/>
      <c r="D189" s="139"/>
      <c r="E189" s="151">
        <v>-2.1722320990748671</v>
      </c>
      <c r="F189" s="151">
        <v>0</v>
      </c>
      <c r="G189" s="151">
        <v>2.1722320990748671</v>
      </c>
      <c r="H189" s="160">
        <v>0</v>
      </c>
    </row>
    <row r="190" spans="1:13" x14ac:dyDescent="0.2">
      <c r="A190" s="139" t="s">
        <v>37</v>
      </c>
      <c r="B190" s="139"/>
      <c r="C190" s="139"/>
      <c r="D190" s="139"/>
      <c r="E190" s="161">
        <v>0</v>
      </c>
      <c r="F190" s="161">
        <v>-26.054119319636804</v>
      </c>
      <c r="G190" s="161">
        <v>26.054119319636804</v>
      </c>
      <c r="H190" s="160">
        <v>0</v>
      </c>
    </row>
    <row r="191" spans="1:13" x14ac:dyDescent="0.2">
      <c r="A191" s="139" t="s">
        <v>38</v>
      </c>
      <c r="B191" s="139"/>
      <c r="C191" s="139"/>
      <c r="D191" s="139"/>
      <c r="E191" s="161">
        <v>0</v>
      </c>
      <c r="F191" s="161">
        <v>0.24787819833137001</v>
      </c>
      <c r="G191" s="161">
        <v>-0.24787819833137001</v>
      </c>
      <c r="H191" s="160">
        <v>0</v>
      </c>
    </row>
    <row r="192" spans="1:13" x14ac:dyDescent="0.2">
      <c r="A192" s="139" t="s">
        <v>39</v>
      </c>
      <c r="B192" s="139"/>
      <c r="C192" s="139"/>
      <c r="D192" s="139"/>
      <c r="E192" s="161">
        <v>24.662064690298614</v>
      </c>
      <c r="F192" s="161">
        <v>-24.662172690298615</v>
      </c>
      <c r="G192" s="161">
        <v>0</v>
      </c>
      <c r="H192" s="161">
        <v>0</v>
      </c>
      <c r="J192" s="45" t="s">
        <v>3</v>
      </c>
    </row>
    <row r="193" spans="1:8" x14ac:dyDescent="0.2">
      <c r="A193" s="142" t="s">
        <v>40</v>
      </c>
      <c r="B193" s="142"/>
      <c r="C193" s="142"/>
      <c r="D193" s="142"/>
      <c r="E193" s="161">
        <v>2.9048703917859005</v>
      </c>
      <c r="F193" s="161">
        <v>0</v>
      </c>
      <c r="G193" s="161">
        <v>-2.9013303917859004</v>
      </c>
      <c r="H193" s="161">
        <v>0</v>
      </c>
    </row>
    <row r="194" spans="1:8" x14ac:dyDescent="0.2">
      <c r="A194" s="142" t="s">
        <v>209</v>
      </c>
      <c r="B194" s="142"/>
      <c r="C194" s="142"/>
      <c r="D194" s="142"/>
      <c r="E194" s="161">
        <v>22.866676645152054</v>
      </c>
      <c r="F194" s="161">
        <v>3.6617360090252635</v>
      </c>
      <c r="G194" s="161">
        <v>0.59766365820457279</v>
      </c>
      <c r="H194" s="161">
        <v>27.12607631238189</v>
      </c>
    </row>
    <row r="195" spans="1:8" x14ac:dyDescent="0.2">
      <c r="A195" s="142" t="s">
        <v>183</v>
      </c>
      <c r="B195" s="142"/>
      <c r="C195" s="142"/>
      <c r="D195" s="142"/>
      <c r="E195" s="161">
        <v>4.8311941286326494</v>
      </c>
      <c r="F195" s="161">
        <v>44.649770232090063</v>
      </c>
      <c r="G195" s="161">
        <v>71.177841896528193</v>
      </c>
      <c r="H195" s="161">
        <v>120.6588062572509</v>
      </c>
    </row>
    <row r="196" spans="1:8" x14ac:dyDescent="0.2">
      <c r="A196" s="142" t="s">
        <v>210</v>
      </c>
      <c r="B196" s="142"/>
      <c r="C196" s="142"/>
      <c r="D196" s="142"/>
      <c r="E196" s="161">
        <v>-33.67468392542429</v>
      </c>
      <c r="F196" s="161">
        <v>-7.7964324035591499</v>
      </c>
      <c r="G196" s="161">
        <v>-51.125595439022305</v>
      </c>
      <c r="H196" s="161">
        <v>-92.596711768005747</v>
      </c>
    </row>
    <row r="197" spans="1:8" x14ac:dyDescent="0.2">
      <c r="A197" s="142" t="s">
        <v>184</v>
      </c>
      <c r="B197" s="142"/>
      <c r="C197" s="142"/>
      <c r="D197" s="142"/>
      <c r="E197" s="161">
        <v>-2.9678789604678788</v>
      </c>
      <c r="F197" s="161">
        <v>-2.2389137707973452</v>
      </c>
      <c r="G197" s="161">
        <v>-4.6282983998835352</v>
      </c>
      <c r="H197" s="161">
        <v>-9.8350911311487597</v>
      </c>
    </row>
    <row r="198" spans="1:8" x14ac:dyDescent="0.2">
      <c r="A198" s="142" t="s">
        <v>180</v>
      </c>
      <c r="B198" s="142"/>
      <c r="C198" s="142"/>
      <c r="D198" s="142"/>
      <c r="E198" s="161">
        <v>2.4242542047570916</v>
      </c>
      <c r="F198" s="161">
        <v>1.8151861869525601</v>
      </c>
      <c r="G198" s="161">
        <v>13.183799346343807</v>
      </c>
      <c r="H198" s="161">
        <v>17.423239738053461</v>
      </c>
    </row>
    <row r="199" spans="1:8" x14ac:dyDescent="0.2">
      <c r="A199" s="142" t="s">
        <v>181</v>
      </c>
      <c r="B199" s="142"/>
      <c r="C199" s="142"/>
      <c r="D199" s="142"/>
      <c r="E199" s="161">
        <v>0</v>
      </c>
      <c r="F199" s="161">
        <v>0</v>
      </c>
      <c r="G199" s="161">
        <v>0</v>
      </c>
      <c r="H199" s="161">
        <v>0</v>
      </c>
    </row>
    <row r="200" spans="1:8" x14ac:dyDescent="0.2">
      <c r="A200" s="89" t="s">
        <v>43</v>
      </c>
      <c r="B200" s="89"/>
      <c r="C200" s="89"/>
      <c r="D200" s="89"/>
      <c r="E200" s="161">
        <v>2.1149517158729116</v>
      </c>
      <c r="F200" s="161">
        <v>3.2536190945592898</v>
      </c>
      <c r="G200" s="161">
        <v>0</v>
      </c>
      <c r="H200" s="161">
        <v>5.3685708104322014</v>
      </c>
    </row>
    <row r="201" spans="1:8" ht="13.5" thickBot="1" x14ac:dyDescent="0.25">
      <c r="A201" s="143" t="s">
        <v>307</v>
      </c>
      <c r="B201" s="143"/>
      <c r="C201" s="143"/>
      <c r="D201" s="143"/>
      <c r="E201" s="153">
        <v>156.5990036137699</v>
      </c>
      <c r="F201" s="153">
        <v>119.96676471442892</v>
      </c>
      <c r="G201" s="153">
        <v>948.88255389076528</v>
      </c>
      <c r="H201" s="153">
        <v>1225.5448902189642</v>
      </c>
    </row>
    <row r="202" spans="1:8" x14ac:dyDescent="0.2">
      <c r="A202" s="277" t="s">
        <v>278</v>
      </c>
      <c r="B202" s="277"/>
      <c r="C202" s="277"/>
      <c r="D202" s="277"/>
      <c r="E202" s="279">
        <v>-0.15908354793598353</v>
      </c>
      <c r="F202" s="279">
        <v>-15.082856878004819</v>
      </c>
      <c r="G202" s="279">
        <v>15.241940425940802</v>
      </c>
      <c r="H202" s="279">
        <v>0</v>
      </c>
    </row>
    <row r="204" spans="1:8" ht="15" x14ac:dyDescent="0.2">
      <c r="A204" s="65" t="s">
        <v>25</v>
      </c>
      <c r="B204" s="65"/>
      <c r="C204" s="65"/>
      <c r="D204" s="65"/>
      <c r="E204" s="51" t="s">
        <v>32</v>
      </c>
      <c r="F204" s="51" t="s">
        <v>33</v>
      </c>
      <c r="G204" s="51" t="s">
        <v>34</v>
      </c>
      <c r="H204" s="51" t="s">
        <v>31</v>
      </c>
    </row>
    <row r="206" spans="1:8" x14ac:dyDescent="0.2">
      <c r="A206" s="157" t="s">
        <v>275</v>
      </c>
      <c r="B206" s="157"/>
      <c r="C206" s="157"/>
      <c r="D206" s="157"/>
      <c r="E206" s="157">
        <v>174.4</v>
      </c>
      <c r="F206" s="157">
        <v>197</v>
      </c>
      <c r="G206" s="157">
        <v>641.20000000000005</v>
      </c>
      <c r="H206" s="157">
        <v>1012.7</v>
      </c>
    </row>
    <row r="207" spans="1:8" x14ac:dyDescent="0.2">
      <c r="A207" s="45" t="s">
        <v>295</v>
      </c>
      <c r="E207" s="155"/>
      <c r="F207" s="155"/>
      <c r="G207" s="155"/>
    </row>
    <row r="208" spans="1:8" x14ac:dyDescent="0.2">
      <c r="A208" s="71" t="s">
        <v>35</v>
      </c>
      <c r="B208" s="71"/>
      <c r="C208" s="71"/>
      <c r="D208" s="71"/>
      <c r="E208" s="155">
        <v>-9.4</v>
      </c>
      <c r="F208" s="155">
        <v>9.4</v>
      </c>
      <c r="G208" s="155">
        <v>0</v>
      </c>
      <c r="H208" s="73">
        <v>0</v>
      </c>
    </row>
    <row r="209" spans="1:13" x14ac:dyDescent="0.2">
      <c r="A209" s="71" t="s">
        <v>36</v>
      </c>
      <c r="B209" s="71"/>
      <c r="C209" s="71"/>
      <c r="D209" s="71"/>
      <c r="E209" s="155">
        <v>-2.9</v>
      </c>
      <c r="F209" s="155">
        <v>0</v>
      </c>
      <c r="G209" s="155">
        <v>2.9</v>
      </c>
      <c r="H209" s="73">
        <v>0</v>
      </c>
    </row>
    <row r="210" spans="1:13" x14ac:dyDescent="0.2">
      <c r="A210" s="71" t="s">
        <v>37</v>
      </c>
      <c r="B210" s="71"/>
      <c r="C210" s="71"/>
      <c r="D210" s="71"/>
      <c r="E210" s="155">
        <v>0</v>
      </c>
      <c r="F210" s="155">
        <v>-55.5</v>
      </c>
      <c r="G210" s="155">
        <v>55.5</v>
      </c>
      <c r="H210" s="73">
        <v>0</v>
      </c>
    </row>
    <row r="211" spans="1:13" x14ac:dyDescent="0.2">
      <c r="A211" s="71" t="s">
        <v>38</v>
      </c>
      <c r="B211" s="71"/>
      <c r="C211" s="71"/>
      <c r="D211" s="71"/>
      <c r="E211" s="155">
        <v>0</v>
      </c>
      <c r="F211" s="155">
        <v>0.9</v>
      </c>
      <c r="G211" s="155">
        <v>-0.9</v>
      </c>
      <c r="H211" s="73">
        <v>0</v>
      </c>
    </row>
    <row r="212" spans="1:13" x14ac:dyDescent="0.2">
      <c r="A212" s="71" t="s">
        <v>39</v>
      </c>
      <c r="B212" s="71"/>
      <c r="C212" s="71"/>
      <c r="D212" s="71"/>
      <c r="E212" s="155">
        <v>34.4</v>
      </c>
      <c r="F212" s="155">
        <v>-34.4</v>
      </c>
      <c r="G212" s="155">
        <v>0</v>
      </c>
      <c r="H212" s="73">
        <v>0</v>
      </c>
      <c r="M212" s="45" t="s">
        <v>3</v>
      </c>
    </row>
    <row r="213" spans="1:13" x14ac:dyDescent="0.2">
      <c r="A213" s="71" t="s">
        <v>40</v>
      </c>
      <c r="B213" s="71"/>
      <c r="C213" s="71"/>
      <c r="D213" s="71"/>
      <c r="E213" s="155">
        <v>1.2</v>
      </c>
      <c r="F213" s="155">
        <v>0</v>
      </c>
      <c r="G213" s="155">
        <v>-1.2</v>
      </c>
      <c r="H213" s="73">
        <v>0</v>
      </c>
    </row>
    <row r="214" spans="1:13" x14ac:dyDescent="0.2">
      <c r="A214" s="71" t="s">
        <v>209</v>
      </c>
      <c r="B214" s="71"/>
      <c r="C214" s="71"/>
      <c r="D214" s="71"/>
      <c r="E214" s="155">
        <v>4.0999999999999996</v>
      </c>
      <c r="F214" s="155">
        <v>0.3</v>
      </c>
      <c r="G214" s="155">
        <v>0</v>
      </c>
      <c r="H214" s="73">
        <v>4.3999999999999995</v>
      </c>
    </row>
    <row r="215" spans="1:13" x14ac:dyDescent="0.2">
      <c r="A215" s="71" t="s">
        <v>183</v>
      </c>
      <c r="B215" s="71"/>
      <c r="C215" s="71"/>
      <c r="D215" s="71"/>
      <c r="E215" s="155">
        <v>6.8</v>
      </c>
      <c r="F215" s="155">
        <v>72.400000000000006</v>
      </c>
      <c r="G215" s="155">
        <v>66.099999999999994</v>
      </c>
      <c r="H215" s="73">
        <v>145.30000000000001</v>
      </c>
    </row>
    <row r="216" spans="1:13" x14ac:dyDescent="0.2">
      <c r="A216" s="71" t="s">
        <v>210</v>
      </c>
      <c r="B216" s="71"/>
      <c r="C216" s="71"/>
      <c r="D216" s="71"/>
      <c r="E216" s="155">
        <v>-39.4</v>
      </c>
      <c r="F216" s="155">
        <v>-7.6</v>
      </c>
      <c r="G216" s="155">
        <v>-15.2</v>
      </c>
      <c r="H216" s="73">
        <v>-62.2</v>
      </c>
    </row>
    <row r="217" spans="1:13" x14ac:dyDescent="0.2">
      <c r="A217" s="71" t="s">
        <v>184</v>
      </c>
      <c r="B217" s="71"/>
      <c r="C217" s="71"/>
      <c r="D217" s="71"/>
      <c r="E217" s="155">
        <v>-4</v>
      </c>
      <c r="F217" s="155">
        <v>-3.1</v>
      </c>
      <c r="G217" s="155">
        <v>-9.9</v>
      </c>
      <c r="H217" s="73">
        <v>-17</v>
      </c>
    </row>
    <row r="218" spans="1:13" x14ac:dyDescent="0.2">
      <c r="A218" s="102" t="s">
        <v>180</v>
      </c>
      <c r="B218" s="102"/>
      <c r="C218" s="102"/>
      <c r="D218" s="102"/>
      <c r="E218" s="155">
        <v>-4.4000000000000004</v>
      </c>
      <c r="F218" s="155">
        <v>-4.5999999999999996</v>
      </c>
      <c r="G218" s="155">
        <v>-15.9</v>
      </c>
      <c r="H218" s="73">
        <v>-24.9</v>
      </c>
    </row>
    <row r="219" spans="1:13" x14ac:dyDescent="0.2">
      <c r="A219" s="102" t="s">
        <v>181</v>
      </c>
      <c r="B219" s="102"/>
      <c r="C219" s="102"/>
      <c r="D219" s="102"/>
      <c r="E219" s="155">
        <v>7.1</v>
      </c>
      <c r="F219" s="155">
        <v>7.1</v>
      </c>
      <c r="G219" s="155">
        <v>0</v>
      </c>
      <c r="H219" s="73">
        <v>14.2</v>
      </c>
    </row>
    <row r="220" spans="1:13" x14ac:dyDescent="0.2">
      <c r="A220" s="45" t="s">
        <v>43</v>
      </c>
      <c r="E220" s="155">
        <v>-2.2999999999999998</v>
      </c>
      <c r="F220" s="155">
        <v>-3.9</v>
      </c>
      <c r="G220" s="155">
        <v>0</v>
      </c>
      <c r="H220" s="73">
        <v>-6.2999999999999989</v>
      </c>
    </row>
    <row r="221" spans="1:13" ht="13.5" thickBot="1" x14ac:dyDescent="0.25">
      <c r="A221" s="162" t="s">
        <v>308</v>
      </c>
      <c r="B221" s="162"/>
      <c r="C221" s="162"/>
      <c r="D221" s="162"/>
      <c r="E221" s="162">
        <v>165.59999999999997</v>
      </c>
      <c r="F221" s="162">
        <v>178.00000000000003</v>
      </c>
      <c r="G221" s="162">
        <v>722.6</v>
      </c>
      <c r="H221" s="162">
        <v>1066.3</v>
      </c>
      <c r="L221" s="45" t="s">
        <v>3</v>
      </c>
    </row>
    <row r="222" spans="1:13" x14ac:dyDescent="0.2">
      <c r="A222" s="163"/>
      <c r="B222" s="163"/>
      <c r="C222" s="163"/>
      <c r="D222" s="163"/>
      <c r="E222" s="163"/>
      <c r="F222" s="163"/>
      <c r="G222" s="163"/>
      <c r="H222" s="163"/>
    </row>
    <row r="223" spans="1:13" ht="15" x14ac:dyDescent="0.2">
      <c r="A223" s="65" t="s">
        <v>25</v>
      </c>
      <c r="B223" s="65"/>
      <c r="C223" s="65"/>
      <c r="D223" s="65"/>
      <c r="E223" s="51" t="s">
        <v>32</v>
      </c>
      <c r="F223" s="51" t="s">
        <v>33</v>
      </c>
      <c r="G223" s="51" t="s">
        <v>34</v>
      </c>
      <c r="H223" s="51" t="s">
        <v>31</v>
      </c>
    </row>
    <row r="224" spans="1:13" x14ac:dyDescent="0.2">
      <c r="E224" s="150"/>
      <c r="F224" s="150"/>
      <c r="G224" s="150"/>
    </row>
    <row r="225" spans="1:8" x14ac:dyDescent="0.2">
      <c r="A225" s="158" t="s">
        <v>280</v>
      </c>
      <c r="B225" s="158"/>
      <c r="C225" s="158"/>
      <c r="D225" s="158"/>
      <c r="E225" s="158">
        <v>166.13359924656365</v>
      </c>
      <c r="F225" s="158">
        <v>149.97311535546007</v>
      </c>
      <c r="G225" s="158">
        <v>829.70098982692502</v>
      </c>
      <c r="H225" s="158">
        <v>1145.8077044289487</v>
      </c>
    </row>
    <row r="226" spans="1:8" x14ac:dyDescent="0.2">
      <c r="A226" s="139" t="s">
        <v>311</v>
      </c>
      <c r="B226" s="89"/>
      <c r="C226" s="89"/>
      <c r="D226" s="89"/>
      <c r="E226" s="151"/>
      <c r="F226" s="151"/>
      <c r="G226" s="151"/>
      <c r="H226" s="164"/>
    </row>
    <row r="227" spans="1:8" x14ac:dyDescent="0.2">
      <c r="A227" s="139" t="s">
        <v>35</v>
      </c>
      <c r="B227" s="139"/>
      <c r="C227" s="139"/>
      <c r="D227" s="139"/>
      <c r="E227" s="151">
        <v>-12.997225429749356</v>
      </c>
      <c r="F227" s="151">
        <v>12.997225429749356</v>
      </c>
      <c r="G227" s="151">
        <v>0</v>
      </c>
      <c r="H227" s="161">
        <v>0</v>
      </c>
    </row>
    <row r="228" spans="1:8" x14ac:dyDescent="0.2">
      <c r="A228" s="139" t="s">
        <v>36</v>
      </c>
      <c r="B228" s="139"/>
      <c r="C228" s="139"/>
      <c r="D228" s="139"/>
      <c r="E228" s="151">
        <v>-5.7147469321732993</v>
      </c>
      <c r="F228" s="151">
        <v>0</v>
      </c>
      <c r="G228" s="151">
        <v>5.7147469321732993</v>
      </c>
      <c r="H228" s="161">
        <v>0</v>
      </c>
    </row>
    <row r="229" spans="1:8" x14ac:dyDescent="0.2">
      <c r="A229" s="139" t="s">
        <v>37</v>
      </c>
      <c r="B229" s="139"/>
      <c r="C229" s="139"/>
      <c r="D229" s="139"/>
      <c r="E229" s="151">
        <v>0</v>
      </c>
      <c r="F229" s="151">
        <v>-91.650854870512262</v>
      </c>
      <c r="G229" s="151">
        <v>91.650854870512262</v>
      </c>
      <c r="H229" s="161">
        <v>0</v>
      </c>
    </row>
    <row r="230" spans="1:8" x14ac:dyDescent="0.2">
      <c r="A230" s="139" t="s">
        <v>38</v>
      </c>
      <c r="B230" s="139"/>
      <c r="C230" s="139"/>
      <c r="D230" s="139"/>
      <c r="E230" s="151">
        <v>0</v>
      </c>
      <c r="F230" s="151">
        <v>1.6885449594640647</v>
      </c>
      <c r="G230" s="151">
        <v>-1.6885449594640647</v>
      </c>
      <c r="H230" s="161">
        <v>0</v>
      </c>
    </row>
    <row r="231" spans="1:8" x14ac:dyDescent="0.2">
      <c r="A231" s="139" t="s">
        <v>39</v>
      </c>
      <c r="B231" s="139"/>
      <c r="C231" s="139"/>
      <c r="D231" s="139"/>
      <c r="E231" s="151">
        <v>47.292940338728378</v>
      </c>
      <c r="F231" s="151">
        <v>-47.293048338728383</v>
      </c>
      <c r="G231" s="151">
        <v>0</v>
      </c>
      <c r="H231" s="161">
        <v>0</v>
      </c>
    </row>
    <row r="232" spans="1:8" x14ac:dyDescent="0.2">
      <c r="A232" s="139" t="s">
        <v>40</v>
      </c>
      <c r="B232" s="139"/>
      <c r="C232" s="139"/>
      <c r="D232" s="139"/>
      <c r="E232" s="151">
        <v>4.2575867082856735</v>
      </c>
      <c r="F232" s="151">
        <v>0</v>
      </c>
      <c r="G232" s="151">
        <v>-4.2540467082856734</v>
      </c>
      <c r="H232" s="161">
        <v>0</v>
      </c>
    </row>
    <row r="233" spans="1:8" x14ac:dyDescent="0.2">
      <c r="A233" s="142" t="s">
        <v>209</v>
      </c>
      <c r="B233" s="142"/>
      <c r="C233" s="142"/>
      <c r="D233" s="142"/>
      <c r="E233" s="151">
        <v>33.111759465440201</v>
      </c>
      <c r="F233" s="151">
        <v>6.2059793627736237</v>
      </c>
      <c r="G233" s="151">
        <v>1.0897691257136091</v>
      </c>
      <c r="H233" s="161">
        <v>40.407507953927436</v>
      </c>
    </row>
    <row r="234" spans="1:8" x14ac:dyDescent="0.2">
      <c r="A234" s="142" t="s">
        <v>183</v>
      </c>
      <c r="B234" s="142"/>
      <c r="C234" s="142"/>
      <c r="D234" s="142"/>
      <c r="E234" s="151">
        <v>22.483978360533069</v>
      </c>
      <c r="F234" s="151">
        <v>113.07038232938622</v>
      </c>
      <c r="G234" s="151">
        <v>148.11460536825308</v>
      </c>
      <c r="H234" s="161">
        <v>283.66896605817237</v>
      </c>
    </row>
    <row r="235" spans="1:8" x14ac:dyDescent="0.2">
      <c r="A235" s="142" t="s">
        <v>210</v>
      </c>
      <c r="B235" s="142"/>
      <c r="C235" s="142"/>
      <c r="D235" s="142"/>
      <c r="E235" s="151">
        <v>-75.212662597941872</v>
      </c>
      <c r="F235" s="151">
        <v>-23.996639856272026</v>
      </c>
      <c r="G235" s="151">
        <v>-117.81008859311221</v>
      </c>
      <c r="H235" s="161">
        <v>-217.01939104732611</v>
      </c>
    </row>
    <row r="236" spans="1:8" x14ac:dyDescent="0.2">
      <c r="A236" s="142" t="s">
        <v>184</v>
      </c>
      <c r="B236" s="142"/>
      <c r="C236" s="142"/>
      <c r="D236" s="142"/>
      <c r="E236" s="151">
        <v>-5.2912664011272863</v>
      </c>
      <c r="F236" s="151">
        <v>-2.7313718885073524</v>
      </c>
      <c r="G236" s="151">
        <v>-6.951336807930427</v>
      </c>
      <c r="H236" s="161">
        <v>-14.973975097565067</v>
      </c>
    </row>
    <row r="237" spans="1:8" x14ac:dyDescent="0.2">
      <c r="A237" s="142" t="s">
        <v>180</v>
      </c>
      <c r="B237" s="142"/>
      <c r="C237" s="142"/>
      <c r="D237" s="142"/>
      <c r="E237" s="151">
        <v>-3.4161686349331912</v>
      </c>
      <c r="F237" s="151">
        <v>-2.9991529450049379</v>
      </c>
      <c r="G237" s="151">
        <v>-13.533983501880044</v>
      </c>
      <c r="H237" s="161">
        <v>-19.949305081818174</v>
      </c>
    </row>
    <row r="238" spans="1:8" x14ac:dyDescent="0.2">
      <c r="A238" s="142" t="s">
        <v>181</v>
      </c>
      <c r="B238" s="142"/>
      <c r="C238" s="142"/>
      <c r="D238" s="142"/>
      <c r="E238" s="151">
        <v>-2.6402160912043402</v>
      </c>
      <c r="F238" s="151">
        <v>-1.7909097025538014</v>
      </c>
      <c r="G238" s="151">
        <v>0</v>
      </c>
      <c r="H238" s="161">
        <v>-4.4311257937581416</v>
      </c>
    </row>
    <row r="239" spans="1:8" x14ac:dyDescent="0.2">
      <c r="A239" s="89" t="s">
        <v>43</v>
      </c>
      <c r="B239" s="89"/>
      <c r="C239" s="89"/>
      <c r="D239" s="89"/>
      <c r="E239" s="151">
        <v>-11.402793023400275</v>
      </c>
      <c r="F239" s="151">
        <v>6.5563854564608599</v>
      </c>
      <c r="G239" s="151">
        <v>16.868178871182224</v>
      </c>
      <c r="H239" s="161">
        <v>12.021771304242808</v>
      </c>
    </row>
    <row r="240" spans="1:8" ht="13.5" thickBot="1" x14ac:dyDescent="0.25">
      <c r="A240" s="153" t="s">
        <v>307</v>
      </c>
      <c r="B240" s="153"/>
      <c r="C240" s="153"/>
      <c r="D240" s="153"/>
      <c r="E240" s="153">
        <v>156.60478500902133</v>
      </c>
      <c r="F240" s="153">
        <v>120.02965529171543</v>
      </c>
      <c r="G240" s="153">
        <v>948.90114442408708</v>
      </c>
      <c r="H240" s="153">
        <v>1225.5321527248238</v>
      </c>
    </row>
    <row r="241" spans="1:8" x14ac:dyDescent="0.2">
      <c r="A241" s="154" t="s">
        <v>278</v>
      </c>
      <c r="B241" s="154"/>
      <c r="C241" s="154"/>
      <c r="D241" s="154"/>
      <c r="E241" s="154">
        <v>-0.15908354793598353</v>
      </c>
      <c r="F241" s="154">
        <v>-15.082856878004819</v>
      </c>
      <c r="G241" s="154">
        <v>15.241940425940802</v>
      </c>
      <c r="H241" s="154">
        <v>0</v>
      </c>
    </row>
    <row r="243" spans="1:8" ht="15" x14ac:dyDescent="0.2">
      <c r="A243" s="206" t="s">
        <v>25</v>
      </c>
      <c r="B243" s="206"/>
      <c r="C243" s="206"/>
      <c r="D243" s="206"/>
      <c r="E243" s="207" t="s">
        <v>32</v>
      </c>
      <c r="F243" s="207" t="s">
        <v>33</v>
      </c>
      <c r="G243" s="207" t="s">
        <v>34</v>
      </c>
      <c r="H243" s="207" t="s">
        <v>31</v>
      </c>
    </row>
    <row r="244" spans="1:8" x14ac:dyDescent="0.2">
      <c r="A244" s="324"/>
      <c r="B244" s="324"/>
      <c r="C244" s="324"/>
      <c r="D244" s="324"/>
      <c r="E244" s="325"/>
      <c r="F244" s="325"/>
      <c r="G244" s="325"/>
      <c r="H244" s="325"/>
    </row>
    <row r="245" spans="1:8" x14ac:dyDescent="0.2">
      <c r="A245" s="326" t="s">
        <v>211</v>
      </c>
      <c r="B245" s="326"/>
      <c r="C245" s="326"/>
      <c r="D245" s="326"/>
      <c r="E245" s="326">
        <v>143.67784998510595</v>
      </c>
      <c r="F245" s="326">
        <v>172.82929276199394</v>
      </c>
      <c r="G245" s="326">
        <v>493.63919673302934</v>
      </c>
      <c r="H245" s="326">
        <v>810.1463394801292</v>
      </c>
    </row>
    <row r="246" spans="1:8" x14ac:dyDescent="0.2">
      <c r="A246" s="327" t="s">
        <v>312</v>
      </c>
      <c r="B246" s="327"/>
      <c r="C246" s="327"/>
      <c r="D246" s="327"/>
      <c r="E246" s="328"/>
      <c r="F246" s="328"/>
      <c r="G246" s="328"/>
      <c r="H246" s="329"/>
    </row>
    <row r="247" spans="1:8" x14ac:dyDescent="0.2">
      <c r="A247" s="330" t="s">
        <v>35</v>
      </c>
      <c r="B247" s="330"/>
      <c r="C247" s="330"/>
      <c r="D247" s="330"/>
      <c r="E247" s="328">
        <v>-17.2</v>
      </c>
      <c r="F247" s="328">
        <v>17.2</v>
      </c>
      <c r="G247" s="328">
        <v>0</v>
      </c>
      <c r="H247" s="331">
        <v>0</v>
      </c>
    </row>
    <row r="248" spans="1:8" x14ac:dyDescent="0.2">
      <c r="A248" s="330" t="s">
        <v>36</v>
      </c>
      <c r="B248" s="330"/>
      <c r="C248" s="330"/>
      <c r="D248" s="330"/>
      <c r="E248" s="328">
        <v>-5.4</v>
      </c>
      <c r="F248" s="328">
        <v>0</v>
      </c>
      <c r="G248" s="328">
        <v>5.4</v>
      </c>
      <c r="H248" s="331">
        <v>0</v>
      </c>
    </row>
    <row r="249" spans="1:8" x14ac:dyDescent="0.2">
      <c r="A249" s="330" t="s">
        <v>37</v>
      </c>
      <c r="B249" s="330"/>
      <c r="C249" s="330"/>
      <c r="D249" s="330"/>
      <c r="E249" s="328">
        <v>0</v>
      </c>
      <c r="F249" s="328">
        <v>-102.6</v>
      </c>
      <c r="G249" s="328">
        <v>102.6</v>
      </c>
      <c r="H249" s="331">
        <v>0</v>
      </c>
    </row>
    <row r="250" spans="1:8" x14ac:dyDescent="0.2">
      <c r="A250" s="330" t="s">
        <v>38</v>
      </c>
      <c r="B250" s="330"/>
      <c r="C250" s="330"/>
      <c r="D250" s="330"/>
      <c r="E250" s="328">
        <v>0</v>
      </c>
      <c r="F250" s="328">
        <v>2.5</v>
      </c>
      <c r="G250" s="328">
        <v>-2.5</v>
      </c>
      <c r="H250" s="331">
        <v>0</v>
      </c>
    </row>
    <row r="251" spans="1:8" x14ac:dyDescent="0.2">
      <c r="A251" s="330" t="s">
        <v>39</v>
      </c>
      <c r="B251" s="330"/>
      <c r="C251" s="330"/>
      <c r="D251" s="330"/>
      <c r="E251" s="328">
        <v>60.2</v>
      </c>
      <c r="F251" s="328">
        <v>-60.2</v>
      </c>
      <c r="G251" s="328">
        <v>0</v>
      </c>
      <c r="H251" s="331">
        <v>0</v>
      </c>
    </row>
    <row r="252" spans="1:8" x14ac:dyDescent="0.2">
      <c r="A252" s="330" t="s">
        <v>40</v>
      </c>
      <c r="B252" s="330"/>
      <c r="C252" s="330"/>
      <c r="D252" s="330"/>
      <c r="E252" s="328">
        <v>2.2999999999999998</v>
      </c>
      <c r="F252" s="328">
        <v>0</v>
      </c>
      <c r="G252" s="328">
        <v>-2.2999999999999998</v>
      </c>
      <c r="H252" s="331">
        <v>0</v>
      </c>
    </row>
    <row r="253" spans="1:8" x14ac:dyDescent="0.2">
      <c r="A253" s="286" t="s">
        <v>209</v>
      </c>
      <c r="B253" s="286"/>
      <c r="C253" s="286"/>
      <c r="D253" s="286"/>
      <c r="E253" s="328">
        <v>9.6999999999999993</v>
      </c>
      <c r="F253" s="328">
        <v>11.7</v>
      </c>
      <c r="G253" s="328">
        <v>0</v>
      </c>
      <c r="H253" s="331">
        <v>21.299999999999997</v>
      </c>
    </row>
    <row r="254" spans="1:8" x14ac:dyDescent="0.2">
      <c r="A254" s="286" t="s">
        <v>183</v>
      </c>
      <c r="B254" s="286"/>
      <c r="C254" s="286"/>
      <c r="D254" s="286"/>
      <c r="E254" s="328">
        <v>11.3</v>
      </c>
      <c r="F254" s="328">
        <v>114.6</v>
      </c>
      <c r="G254" s="328">
        <v>138.30000000000001</v>
      </c>
      <c r="H254" s="331">
        <v>264.09999999999997</v>
      </c>
    </row>
    <row r="255" spans="1:8" x14ac:dyDescent="0.2">
      <c r="A255" s="286" t="s">
        <v>210</v>
      </c>
      <c r="B255" s="286"/>
      <c r="C255" s="286"/>
      <c r="D255" s="286"/>
      <c r="E255" s="328">
        <v>-69.2</v>
      </c>
      <c r="F255" s="328">
        <v>-13.4</v>
      </c>
      <c r="G255" s="328">
        <v>-29.1</v>
      </c>
      <c r="H255" s="331">
        <v>-111.80000000000001</v>
      </c>
    </row>
    <row r="256" spans="1:8" x14ac:dyDescent="0.2">
      <c r="A256" s="286" t="s">
        <v>184</v>
      </c>
      <c r="B256" s="286"/>
      <c r="C256" s="286"/>
      <c r="D256" s="286"/>
      <c r="E256" s="328">
        <v>-6.7</v>
      </c>
      <c r="F256" s="328">
        <v>-4.8</v>
      </c>
      <c r="G256" s="328">
        <v>-15.1</v>
      </c>
      <c r="H256" s="331">
        <v>-26.6</v>
      </c>
    </row>
    <row r="257" spans="1:8" x14ac:dyDescent="0.2">
      <c r="A257" s="286" t="s">
        <v>180</v>
      </c>
      <c r="B257" s="286"/>
      <c r="C257" s="286"/>
      <c r="D257" s="286"/>
      <c r="E257" s="328">
        <v>10.1</v>
      </c>
      <c r="F257" s="328">
        <v>9.5</v>
      </c>
      <c r="G257" s="328">
        <v>32.299999999999997</v>
      </c>
      <c r="H257" s="331">
        <v>51.9</v>
      </c>
    </row>
    <row r="258" spans="1:8" x14ac:dyDescent="0.2">
      <c r="A258" s="286" t="s">
        <v>181</v>
      </c>
      <c r="B258" s="286"/>
      <c r="C258" s="286"/>
      <c r="D258" s="286"/>
      <c r="E258" s="328">
        <v>29</v>
      </c>
      <c r="F258" s="328">
        <v>35.200000000000003</v>
      </c>
      <c r="G258" s="328">
        <v>0</v>
      </c>
      <c r="H258" s="331">
        <v>64.2</v>
      </c>
    </row>
    <row r="259" spans="1:8" x14ac:dyDescent="0.2">
      <c r="A259" s="327" t="s">
        <v>43</v>
      </c>
      <c r="B259" s="327"/>
      <c r="C259" s="327"/>
      <c r="D259" s="327"/>
      <c r="E259" s="328">
        <v>-2</v>
      </c>
      <c r="F259" s="328">
        <v>-4.5</v>
      </c>
      <c r="G259" s="328">
        <v>-0.6</v>
      </c>
      <c r="H259" s="331">
        <v>-7.1999999999999993</v>
      </c>
    </row>
    <row r="260" spans="1:8" ht="13.5" thickBot="1" x14ac:dyDescent="0.25">
      <c r="A260" s="332" t="s">
        <v>308</v>
      </c>
      <c r="B260" s="332"/>
      <c r="C260" s="332"/>
      <c r="D260" s="332"/>
      <c r="E260" s="332">
        <v>165.57784998510598</v>
      </c>
      <c r="F260" s="332">
        <v>178.02929276199393</v>
      </c>
      <c r="G260" s="332">
        <v>722.63919673302928</v>
      </c>
      <c r="H260" s="332">
        <v>1066.346339480129</v>
      </c>
    </row>
    <row r="262" spans="1:8" ht="15" x14ac:dyDescent="0.2">
      <c r="A262" s="206" t="s">
        <v>25</v>
      </c>
      <c r="B262" s="206"/>
      <c r="C262" s="206"/>
      <c r="D262" s="206"/>
      <c r="E262" s="207" t="s">
        <v>32</v>
      </c>
      <c r="F262" s="207" t="s">
        <v>33</v>
      </c>
      <c r="G262" s="207" t="s">
        <v>34</v>
      </c>
      <c r="H262" s="207" t="s">
        <v>31</v>
      </c>
    </row>
    <row r="263" spans="1:8" x14ac:dyDescent="0.2">
      <c r="A263" s="327"/>
      <c r="B263" s="327"/>
      <c r="C263" s="327"/>
      <c r="D263" s="327"/>
      <c r="E263" s="333"/>
      <c r="F263" s="333"/>
      <c r="G263" s="333"/>
      <c r="H263" s="333"/>
    </row>
    <row r="264" spans="1:8" x14ac:dyDescent="0.2">
      <c r="A264" s="334" t="s">
        <v>211</v>
      </c>
      <c r="B264" s="334"/>
      <c r="C264" s="334"/>
      <c r="D264" s="334"/>
      <c r="E264" s="334">
        <v>143.67784998510595</v>
      </c>
      <c r="F264" s="334">
        <v>172.82929276199394</v>
      </c>
      <c r="G264" s="334">
        <v>493.63919673302934</v>
      </c>
      <c r="H264" s="334">
        <v>810.1463394801292</v>
      </c>
    </row>
    <row r="265" spans="1:8" x14ac:dyDescent="0.2">
      <c r="A265" s="330">
        <v>2020</v>
      </c>
      <c r="B265" s="335"/>
      <c r="C265" s="335"/>
      <c r="D265" s="335"/>
      <c r="E265" s="325"/>
      <c r="F265" s="325"/>
      <c r="G265" s="325"/>
      <c r="H265" s="325"/>
    </row>
    <row r="266" spans="1:8" x14ac:dyDescent="0.2">
      <c r="A266" s="330" t="s">
        <v>35</v>
      </c>
      <c r="B266" s="330"/>
      <c r="C266" s="330"/>
      <c r="D266" s="330"/>
      <c r="E266" s="336">
        <v>-33.666017152927679</v>
      </c>
      <c r="F266" s="336">
        <v>33.666017152927679</v>
      </c>
      <c r="G266" s="336">
        <v>0</v>
      </c>
      <c r="H266" s="331">
        <v>0</v>
      </c>
    </row>
    <row r="267" spans="1:8" x14ac:dyDescent="0.2">
      <c r="A267" s="330" t="s">
        <v>36</v>
      </c>
      <c r="B267" s="330"/>
      <c r="C267" s="330"/>
      <c r="D267" s="330"/>
      <c r="E267" s="336">
        <v>-10.204035333477711</v>
      </c>
      <c r="F267" s="336">
        <v>0</v>
      </c>
      <c r="G267" s="336">
        <v>10.204035333477711</v>
      </c>
      <c r="H267" s="331">
        <v>0</v>
      </c>
    </row>
    <row r="268" spans="1:8" x14ac:dyDescent="0.2">
      <c r="A268" s="330" t="s">
        <v>37</v>
      </c>
      <c r="B268" s="330"/>
      <c r="C268" s="330"/>
      <c r="D268" s="330"/>
      <c r="E268" s="336">
        <v>0</v>
      </c>
      <c r="F268" s="336">
        <v>-198.78150933464667</v>
      </c>
      <c r="G268" s="336">
        <v>198.78150933464667</v>
      </c>
      <c r="H268" s="331">
        <v>0</v>
      </c>
    </row>
    <row r="269" spans="1:8" x14ac:dyDescent="0.2">
      <c r="A269" s="330" t="s">
        <v>38</v>
      </c>
      <c r="B269" s="330"/>
      <c r="C269" s="330"/>
      <c r="D269" s="330"/>
      <c r="E269" s="336">
        <v>0</v>
      </c>
      <c r="F269" s="336">
        <v>5.6321489947638179</v>
      </c>
      <c r="G269" s="336">
        <v>-5.6321489947638179</v>
      </c>
      <c r="H269" s="331">
        <v>0</v>
      </c>
    </row>
    <row r="270" spans="1:8" x14ac:dyDescent="0.2">
      <c r="A270" s="330" t="s">
        <v>39</v>
      </c>
      <c r="B270" s="330"/>
      <c r="C270" s="330"/>
      <c r="D270" s="330"/>
      <c r="E270" s="336">
        <v>115.29042430176807</v>
      </c>
      <c r="F270" s="336">
        <v>-115.29042430176807</v>
      </c>
      <c r="G270" s="336">
        <v>0</v>
      </c>
      <c r="H270" s="331">
        <v>0</v>
      </c>
    </row>
    <row r="271" spans="1:8" x14ac:dyDescent="0.2">
      <c r="A271" s="330" t="s">
        <v>40</v>
      </c>
      <c r="B271" s="330"/>
      <c r="C271" s="330"/>
      <c r="D271" s="330"/>
      <c r="E271" s="336">
        <v>10.327504308361746</v>
      </c>
      <c r="F271" s="336">
        <v>0</v>
      </c>
      <c r="G271" s="336">
        <v>-10.327504308361746</v>
      </c>
      <c r="H271" s="331">
        <v>0</v>
      </c>
    </row>
    <row r="272" spans="1:8" x14ac:dyDescent="0.2">
      <c r="A272" s="286" t="s">
        <v>209</v>
      </c>
      <c r="B272" s="286"/>
      <c r="C272" s="286"/>
      <c r="D272" s="286"/>
      <c r="E272" s="336">
        <v>39.547924223954311</v>
      </c>
      <c r="F272" s="336">
        <v>61.342190566127442</v>
      </c>
      <c r="G272" s="336">
        <v>72.521336265187216</v>
      </c>
      <c r="H272" s="331">
        <v>173.41145105526897</v>
      </c>
    </row>
    <row r="273" spans="1:8" x14ac:dyDescent="0.2">
      <c r="A273" s="286" t="s">
        <v>183</v>
      </c>
      <c r="B273" s="286"/>
      <c r="C273" s="286"/>
      <c r="D273" s="286"/>
      <c r="E273" s="336">
        <v>20.43271131980757</v>
      </c>
      <c r="F273" s="336">
        <v>202.79785302904742</v>
      </c>
      <c r="G273" s="336">
        <v>201.12314657563445</v>
      </c>
      <c r="H273" s="331">
        <v>424.35371092448941</v>
      </c>
    </row>
    <row r="274" spans="1:8" x14ac:dyDescent="0.2">
      <c r="A274" s="286" t="s">
        <v>210</v>
      </c>
      <c r="B274" s="327"/>
      <c r="C274" s="327"/>
      <c r="D274" s="327"/>
      <c r="E274" s="336">
        <v>-145.08567720532949</v>
      </c>
      <c r="F274" s="336">
        <v>-32.520695994577437</v>
      </c>
      <c r="G274" s="336">
        <v>-113.45824994027714</v>
      </c>
      <c r="H274" s="331">
        <v>-291.06462314018404</v>
      </c>
    </row>
    <row r="275" spans="1:8" x14ac:dyDescent="0.2">
      <c r="A275" s="286" t="s">
        <v>184</v>
      </c>
      <c r="B275" s="327"/>
      <c r="C275" s="327"/>
      <c r="D275" s="327"/>
      <c r="E275" s="336">
        <v>-9.0970214199288861</v>
      </c>
      <c r="F275" s="336">
        <v>-6.0161466181959176</v>
      </c>
      <c r="G275" s="336">
        <v>-13.392012096671603</v>
      </c>
      <c r="H275" s="331">
        <v>-28.505180134796408</v>
      </c>
    </row>
    <row r="276" spans="1:8" x14ac:dyDescent="0.2">
      <c r="A276" s="286" t="s">
        <v>180</v>
      </c>
      <c r="B276" s="327"/>
      <c r="C276" s="327"/>
      <c r="D276" s="327"/>
      <c r="E276" s="336">
        <v>8.2461391252319753</v>
      </c>
      <c r="F276" s="336">
        <v>7.4700912072087586</v>
      </c>
      <c r="G276" s="336">
        <v>28.303003192371385</v>
      </c>
      <c r="H276" s="331">
        <v>44.019233524812122</v>
      </c>
    </row>
    <row r="277" spans="1:8" x14ac:dyDescent="0.2">
      <c r="A277" s="286" t="s">
        <v>181</v>
      </c>
      <c r="B277" s="327"/>
      <c r="C277" s="327"/>
      <c r="D277" s="327"/>
      <c r="E277" s="336">
        <v>16.40674888303306</v>
      </c>
      <c r="F277" s="336">
        <v>23.349634479302551</v>
      </c>
      <c r="G277" s="336">
        <v>0</v>
      </c>
      <c r="H277" s="331">
        <v>39.756383362335612</v>
      </c>
    </row>
    <row r="278" spans="1:8" x14ac:dyDescent="0.2">
      <c r="A278" s="327" t="s">
        <v>43</v>
      </c>
      <c r="B278" s="327"/>
      <c r="C278" s="327"/>
      <c r="D278" s="327"/>
      <c r="E278" s="336">
        <v>10.257048210964776</v>
      </c>
      <c r="F278" s="336">
        <v>-4.5053365867233994</v>
      </c>
      <c r="G278" s="336">
        <v>-32.0613222673473</v>
      </c>
      <c r="H278" s="331">
        <v>-26.309610643105923</v>
      </c>
    </row>
    <row r="279" spans="1:8" ht="13.5" thickBot="1" x14ac:dyDescent="0.25">
      <c r="A279" s="337" t="s">
        <v>255</v>
      </c>
      <c r="B279" s="337"/>
      <c r="C279" s="337"/>
      <c r="D279" s="337"/>
      <c r="E279" s="338">
        <v>166.1335992465637</v>
      </c>
      <c r="F279" s="338">
        <v>149.97311535546012</v>
      </c>
      <c r="G279" s="338">
        <v>829.70098982692502</v>
      </c>
      <c r="H279" s="338">
        <v>1145.8077044289489</v>
      </c>
    </row>
    <row r="281" spans="1:8" x14ac:dyDescent="0.2">
      <c r="A281" s="84"/>
      <c r="B281" s="85"/>
      <c r="C281" s="85"/>
      <c r="D281" s="85"/>
      <c r="E281" s="85"/>
      <c r="F281" s="85"/>
      <c r="G281" s="85"/>
    </row>
    <row r="282" spans="1:8" ht="15" x14ac:dyDescent="0.25">
      <c r="A282" s="214" t="s">
        <v>47</v>
      </c>
      <c r="B282" s="85"/>
      <c r="C282" s="85"/>
      <c r="D282" s="85"/>
      <c r="E282" s="85"/>
      <c r="F282" s="85"/>
      <c r="G282" s="85"/>
    </row>
    <row r="283" spans="1:8" ht="15" x14ac:dyDescent="0.25">
      <c r="A283" s="46"/>
      <c r="B283" s="85"/>
      <c r="C283" s="85"/>
      <c r="D283" s="85"/>
      <c r="E283" s="85"/>
      <c r="F283" s="85"/>
      <c r="G283" s="85"/>
    </row>
    <row r="284" spans="1:8" x14ac:dyDescent="0.2">
      <c r="A284" s="87" t="s">
        <v>185</v>
      </c>
      <c r="B284" s="132"/>
      <c r="C284" s="132"/>
      <c r="D284" s="85"/>
      <c r="E284" s="85"/>
      <c r="F284" s="85"/>
      <c r="G284" s="85"/>
    </row>
    <row r="285" spans="1:8" ht="15" x14ac:dyDescent="0.2">
      <c r="A285" s="130" t="s">
        <v>25</v>
      </c>
      <c r="B285" s="131"/>
      <c r="C285" s="131" t="s">
        <v>297</v>
      </c>
      <c r="D285" s="131" t="s">
        <v>298</v>
      </c>
      <c r="E285" s="131" t="s">
        <v>253</v>
      </c>
      <c r="F285" s="85"/>
    </row>
    <row r="286" spans="1:8" ht="15" x14ac:dyDescent="0.2">
      <c r="A286" s="268"/>
      <c r="B286" s="268"/>
      <c r="C286" s="269"/>
      <c r="D286" s="269"/>
      <c r="E286" s="269"/>
      <c r="F286" s="85"/>
    </row>
    <row r="287" spans="1:8" x14ac:dyDescent="0.2">
      <c r="A287" s="86" t="s">
        <v>48</v>
      </c>
      <c r="B287" s="89"/>
      <c r="C287" s="161">
        <v>186.894611</v>
      </c>
      <c r="D287" s="161">
        <v>186.4</v>
      </c>
      <c r="E287" s="161">
        <v>186.61373900000001</v>
      </c>
      <c r="F287" s="85"/>
    </row>
    <row r="288" spans="1:8" x14ac:dyDescent="0.2">
      <c r="A288" s="86" t="s">
        <v>49</v>
      </c>
      <c r="B288" s="89"/>
      <c r="C288" s="161">
        <v>786.67196625000008</v>
      </c>
      <c r="D288" s="161">
        <v>786.7</v>
      </c>
      <c r="E288" s="161">
        <v>786.67196625000008</v>
      </c>
      <c r="F288" s="85"/>
    </row>
    <row r="289" spans="1:6" x14ac:dyDescent="0.2">
      <c r="A289" s="86" t="s">
        <v>186</v>
      </c>
      <c r="B289" s="89"/>
      <c r="C289" s="161">
        <v>1114.62930022</v>
      </c>
      <c r="D289" s="161">
        <v>952.8</v>
      </c>
      <c r="E289" s="161">
        <v>1085.7312417600001</v>
      </c>
      <c r="F289" s="85"/>
    </row>
    <row r="290" spans="1:6" ht="25.5" x14ac:dyDescent="0.2">
      <c r="A290" s="86" t="s">
        <v>281</v>
      </c>
      <c r="B290" s="132"/>
      <c r="C290" s="161">
        <v>-108.28825573691002</v>
      </c>
      <c r="D290" s="161">
        <v>0</v>
      </c>
      <c r="E290" s="161">
        <v>-78.479159640000006</v>
      </c>
      <c r="F290" s="85"/>
    </row>
    <row r="291" spans="1:6" x14ac:dyDescent="0.2">
      <c r="A291" s="86" t="s">
        <v>50</v>
      </c>
      <c r="B291" s="89"/>
      <c r="C291" s="161">
        <v>99.632982355410917</v>
      </c>
      <c r="D291" s="161">
        <v>174.55</v>
      </c>
      <c r="E291" s="161">
        <v>159.4077594102026</v>
      </c>
      <c r="F291" s="85"/>
    </row>
    <row r="292" spans="1:6" x14ac:dyDescent="0.2">
      <c r="A292" s="164" t="s">
        <v>51</v>
      </c>
      <c r="B292" s="164"/>
      <c r="C292" s="160"/>
      <c r="D292" s="160"/>
      <c r="E292" s="160"/>
      <c r="F292" s="85"/>
    </row>
    <row r="293" spans="1:6" x14ac:dyDescent="0.2">
      <c r="A293" s="89" t="s">
        <v>52</v>
      </c>
      <c r="B293" s="89"/>
      <c r="C293" s="167">
        <v>-150.13365707852</v>
      </c>
      <c r="D293" s="167">
        <v>-153.4</v>
      </c>
      <c r="E293" s="167">
        <v>-156.04809011605002</v>
      </c>
      <c r="F293" s="85"/>
    </row>
    <row r="294" spans="1:6" x14ac:dyDescent="0.2">
      <c r="A294" s="280" t="s">
        <v>53</v>
      </c>
      <c r="B294" s="280"/>
      <c r="C294" s="281">
        <v>1929.406947009981</v>
      </c>
      <c r="D294" s="281">
        <v>1947.0500000000002</v>
      </c>
      <c r="E294" s="281">
        <v>1983.8974566641527</v>
      </c>
      <c r="F294" s="85"/>
    </row>
    <row r="295" spans="1:6" x14ac:dyDescent="0.2">
      <c r="A295" s="89" t="s">
        <v>55</v>
      </c>
      <c r="B295" s="89"/>
      <c r="C295" s="282">
        <v>199.55</v>
      </c>
      <c r="D295" s="282">
        <v>244.6</v>
      </c>
      <c r="E295" s="282">
        <v>244.55</v>
      </c>
      <c r="F295" s="85"/>
    </row>
    <row r="296" spans="1:6" x14ac:dyDescent="0.2">
      <c r="A296" s="280" t="s">
        <v>56</v>
      </c>
      <c r="B296" s="280"/>
      <c r="C296" s="281">
        <v>2128.9569470099809</v>
      </c>
      <c r="D296" s="281">
        <v>2191.5500000000002</v>
      </c>
      <c r="E296" s="281">
        <v>2228.4474566641529</v>
      </c>
      <c r="F296" s="85"/>
    </row>
    <row r="297" spans="1:6" x14ac:dyDescent="0.2">
      <c r="A297" s="89" t="s">
        <v>58</v>
      </c>
      <c r="B297" s="89"/>
      <c r="C297" s="282">
        <v>65</v>
      </c>
      <c r="D297" s="282">
        <v>64.900000000000006</v>
      </c>
      <c r="E297" s="282">
        <v>64.989166470000001</v>
      </c>
      <c r="F297" s="85"/>
    </row>
    <row r="298" spans="1:6" ht="13.5" thickBot="1" x14ac:dyDescent="0.25">
      <c r="A298" s="168" t="s">
        <v>59</v>
      </c>
      <c r="B298" s="168"/>
      <c r="C298" s="169">
        <v>2193.9569470099809</v>
      </c>
      <c r="D298" s="169">
        <v>2256.4500000000003</v>
      </c>
      <c r="E298" s="169">
        <v>2293.4366231341528</v>
      </c>
      <c r="F298" s="85"/>
    </row>
    <row r="299" spans="1:6" x14ac:dyDescent="0.2">
      <c r="A299" s="170"/>
      <c r="B299" s="160"/>
      <c r="C299" s="160"/>
      <c r="D299" s="85"/>
      <c r="E299" s="85"/>
      <c r="F299" s="85"/>
    </row>
    <row r="300" spans="1:6" x14ac:dyDescent="0.2">
      <c r="A300" s="88" t="s">
        <v>212</v>
      </c>
      <c r="D300" s="85"/>
      <c r="E300" s="85"/>
      <c r="F300" s="85"/>
    </row>
    <row r="301" spans="1:6" ht="15" x14ac:dyDescent="0.2">
      <c r="A301" s="130" t="s">
        <v>25</v>
      </c>
      <c r="B301" s="131"/>
      <c r="C301" s="131" t="s">
        <v>297</v>
      </c>
      <c r="D301" s="131" t="s">
        <v>298</v>
      </c>
      <c r="E301" s="131" t="s">
        <v>253</v>
      </c>
      <c r="F301" s="85"/>
    </row>
    <row r="302" spans="1:6" x14ac:dyDescent="0.2">
      <c r="A302" s="171" t="s">
        <v>54</v>
      </c>
      <c r="B302" s="161"/>
      <c r="C302" s="161">
        <v>1829.7739646545701</v>
      </c>
      <c r="D302" s="161">
        <v>1772.4000000000003</v>
      </c>
      <c r="E302" s="161">
        <v>1824.4896972539502</v>
      </c>
      <c r="F302" s="85"/>
    </row>
    <row r="303" spans="1:6" x14ac:dyDescent="0.2">
      <c r="A303" s="171" t="s">
        <v>57</v>
      </c>
      <c r="B303" s="161"/>
      <c r="C303" s="161">
        <v>2029.3239646545701</v>
      </c>
      <c r="D303" s="161">
        <v>2017.0000000000002</v>
      </c>
      <c r="E303" s="161">
        <v>2069.0396972539502</v>
      </c>
      <c r="F303" s="85"/>
    </row>
    <row r="304" spans="1:6" x14ac:dyDescent="0.2">
      <c r="A304" s="171" t="s">
        <v>60</v>
      </c>
      <c r="B304" s="161"/>
      <c r="C304" s="161">
        <v>2094.3239646545699</v>
      </c>
      <c r="D304" s="161">
        <v>2081.9</v>
      </c>
      <c r="E304" s="161">
        <v>2134.0288637239501</v>
      </c>
      <c r="F304" s="85"/>
    </row>
    <row r="305" spans="1:6" x14ac:dyDescent="0.2">
      <c r="A305" s="170"/>
      <c r="B305" s="160"/>
      <c r="C305" s="160"/>
      <c r="D305" s="85"/>
      <c r="E305" s="85"/>
      <c r="F305" s="85"/>
    </row>
    <row r="306" spans="1:6" x14ac:dyDescent="0.2">
      <c r="A306" s="164"/>
      <c r="B306" s="135"/>
      <c r="C306" s="164"/>
      <c r="D306" s="85"/>
      <c r="E306" s="85"/>
      <c r="F306" s="85"/>
    </row>
    <row r="307" spans="1:6" x14ac:dyDescent="0.2">
      <c r="A307" s="87" t="s">
        <v>61</v>
      </c>
      <c r="C307" s="132"/>
      <c r="D307" s="132"/>
      <c r="E307" s="89"/>
      <c r="F307" s="85"/>
    </row>
    <row r="308" spans="1:6" ht="15" x14ac:dyDescent="0.2">
      <c r="A308" s="130" t="s">
        <v>25</v>
      </c>
      <c r="B308" s="130"/>
      <c r="C308" s="131" t="s">
        <v>297</v>
      </c>
      <c r="D308" s="131" t="s">
        <v>298</v>
      </c>
      <c r="E308" s="131" t="s">
        <v>253</v>
      </c>
      <c r="F308" s="85"/>
    </row>
    <row r="309" spans="1:6" ht="15" x14ac:dyDescent="0.2">
      <c r="A309" s="165"/>
      <c r="C309" s="166"/>
      <c r="D309" s="166"/>
      <c r="E309" s="166"/>
      <c r="F309" s="85"/>
    </row>
    <row r="310" spans="1:6" x14ac:dyDescent="0.2">
      <c r="A310" s="86" t="s">
        <v>62</v>
      </c>
      <c r="C310" s="172">
        <v>199.96707764400017</v>
      </c>
      <c r="D310" s="172">
        <v>258.39999999999998</v>
      </c>
      <c r="E310" s="172">
        <v>240.83769431600001</v>
      </c>
      <c r="F310" s="85"/>
    </row>
    <row r="311" spans="1:6" x14ac:dyDescent="0.2">
      <c r="A311" s="86" t="s">
        <v>63</v>
      </c>
      <c r="C311" s="172">
        <v>6683.7530524357535</v>
      </c>
      <c r="D311" s="172">
        <v>6785.6</v>
      </c>
      <c r="E311" s="172">
        <v>6721.3617913070493</v>
      </c>
      <c r="F311" s="85"/>
    </row>
    <row r="312" spans="1:6" x14ac:dyDescent="0.2">
      <c r="A312" s="86" t="s">
        <v>282</v>
      </c>
      <c r="C312" s="172">
        <v>80.344310858000014</v>
      </c>
      <c r="D312" s="172">
        <v>30.15</v>
      </c>
      <c r="E312" s="172">
        <v>82.606316367000005</v>
      </c>
      <c r="F312" s="85"/>
    </row>
    <row r="313" spans="1:6" x14ac:dyDescent="0.2">
      <c r="A313" s="86" t="s">
        <v>283</v>
      </c>
      <c r="C313" s="172">
        <v>0</v>
      </c>
      <c r="D313" s="172">
        <v>0</v>
      </c>
      <c r="E313" s="172">
        <v>10.191745200000002</v>
      </c>
      <c r="F313" s="85"/>
    </row>
    <row r="314" spans="1:6" x14ac:dyDescent="0.2">
      <c r="A314" s="86" t="s">
        <v>65</v>
      </c>
      <c r="C314" s="172">
        <v>31.274304469999997</v>
      </c>
      <c r="D314" s="172">
        <v>28.55</v>
      </c>
      <c r="E314" s="172">
        <v>18.68129678</v>
      </c>
      <c r="F314" s="85"/>
    </row>
    <row r="315" spans="1:6" x14ac:dyDescent="0.2">
      <c r="A315" s="283" t="s">
        <v>66</v>
      </c>
      <c r="B315" s="283"/>
      <c r="C315" s="284">
        <v>6995.3387454077538</v>
      </c>
      <c r="D315" s="284">
        <v>7102.7</v>
      </c>
      <c r="E315" s="284">
        <v>7073.6788439700485</v>
      </c>
      <c r="F315" s="85"/>
    </row>
    <row r="316" spans="1:6" x14ac:dyDescent="0.2">
      <c r="A316" s="86" t="s">
        <v>67</v>
      </c>
      <c r="B316" s="86"/>
      <c r="C316" s="172">
        <v>1653.6609161400004</v>
      </c>
      <c r="D316" s="172">
        <v>1822.616628475</v>
      </c>
      <c r="E316" s="172">
        <v>1653.6609161400004</v>
      </c>
      <c r="F316" s="85"/>
    </row>
    <row r="317" spans="1:6" x14ac:dyDescent="0.2">
      <c r="A317" s="283" t="s">
        <v>68</v>
      </c>
      <c r="B317" s="283"/>
      <c r="C317" s="285">
        <v>8648.9996615477539</v>
      </c>
      <c r="D317" s="285">
        <v>8925.3166284750005</v>
      </c>
      <c r="E317" s="285">
        <v>8727.3397601100496</v>
      </c>
      <c r="F317" s="85"/>
    </row>
    <row r="318" spans="1:6" x14ac:dyDescent="0.2">
      <c r="A318" s="283"/>
      <c r="B318" s="283"/>
      <c r="C318" s="285"/>
      <c r="D318" s="285"/>
      <c r="E318" s="285"/>
      <c r="F318" s="85"/>
    </row>
    <row r="319" spans="1:6" x14ac:dyDescent="0.2">
      <c r="A319" s="283" t="s">
        <v>69</v>
      </c>
      <c r="B319" s="283"/>
      <c r="C319" s="285">
        <v>8554.9901730107049</v>
      </c>
      <c r="D319" s="285">
        <v>8763.4</v>
      </c>
      <c r="E319" s="285">
        <v>8578.8753958601137</v>
      </c>
      <c r="F319" s="85"/>
    </row>
    <row r="320" spans="1:6" x14ac:dyDescent="0.2">
      <c r="A320" s="173"/>
      <c r="B320" s="174"/>
      <c r="C320" s="174"/>
      <c r="D320" s="85"/>
      <c r="E320" s="85"/>
      <c r="F320" s="85"/>
    </row>
    <row r="321" spans="1:7" ht="15" x14ac:dyDescent="0.2">
      <c r="A321" s="175" t="s">
        <v>170</v>
      </c>
      <c r="B321" s="131"/>
      <c r="C321" s="131" t="s">
        <v>297</v>
      </c>
      <c r="D321" s="131" t="s">
        <v>298</v>
      </c>
      <c r="E321" s="131" t="s">
        <v>253</v>
      </c>
      <c r="F321" s="85"/>
    </row>
    <row r="322" spans="1:7" x14ac:dyDescent="0.2">
      <c r="A322" s="89" t="s">
        <v>70</v>
      </c>
      <c r="B322" s="176"/>
      <c r="C322" s="176">
        <v>0.22307862440876894</v>
      </c>
      <c r="D322" s="176">
        <v>0.21814912356030081</v>
      </c>
      <c r="E322" s="176">
        <v>0.22731983756744864</v>
      </c>
      <c r="F322" s="85"/>
    </row>
    <row r="323" spans="1:7" x14ac:dyDescent="0.2">
      <c r="A323" s="89" t="s">
        <v>71</v>
      </c>
      <c r="B323" s="176"/>
      <c r="C323" s="176">
        <v>0.24615065676034495</v>
      </c>
      <c r="D323" s="176">
        <v>0.24554310969855792</v>
      </c>
      <c r="E323" s="176">
        <v>0.25534097650806398</v>
      </c>
      <c r="F323" s="85"/>
    </row>
    <row r="324" spans="1:7" x14ac:dyDescent="0.2">
      <c r="A324" s="89" t="s">
        <v>72</v>
      </c>
      <c r="B324" s="176"/>
      <c r="C324" s="176">
        <v>0.2536659767445717</v>
      </c>
      <c r="D324" s="176">
        <v>0.25281456041582945</v>
      </c>
      <c r="E324" s="176">
        <v>0.26278759463642481</v>
      </c>
      <c r="F324" s="85"/>
    </row>
    <row r="325" spans="1:7" x14ac:dyDescent="0.2">
      <c r="A325" s="89"/>
      <c r="B325" s="176"/>
      <c r="C325" s="176"/>
      <c r="D325" s="176"/>
      <c r="E325" s="176"/>
      <c r="F325" s="85"/>
    </row>
    <row r="326" spans="1:7" x14ac:dyDescent="0.2">
      <c r="A326" s="88" t="s">
        <v>73</v>
      </c>
      <c r="B326" s="176"/>
      <c r="C326" s="176"/>
      <c r="D326" s="176"/>
      <c r="E326" s="176"/>
      <c r="F326" s="85"/>
    </row>
    <row r="327" spans="1:7" x14ac:dyDescent="0.2">
      <c r="A327" s="89" t="s">
        <v>70</v>
      </c>
      <c r="B327" s="176"/>
      <c r="C327" s="176">
        <v>0.21388381840894963</v>
      </c>
      <c r="D327" s="176">
        <v>0.20225026816075956</v>
      </c>
      <c r="E327" s="176">
        <v>0.21267236240945867</v>
      </c>
      <c r="F327" s="85"/>
    </row>
    <row r="328" spans="1:7" x14ac:dyDescent="0.2">
      <c r="A328" s="89" t="s">
        <v>71</v>
      </c>
      <c r="B328" s="176"/>
      <c r="C328" s="176">
        <v>0.2372093858221701</v>
      </c>
      <c r="D328" s="176">
        <v>0.23016180934340558</v>
      </c>
      <c r="E328" s="176">
        <v>0.24117842978024853</v>
      </c>
      <c r="F328" s="85"/>
    </row>
    <row r="329" spans="1:7" x14ac:dyDescent="0.2">
      <c r="A329" s="89" t="s">
        <v>72</v>
      </c>
      <c r="B329" s="176"/>
      <c r="C329" s="176">
        <v>0.24480729051703018</v>
      </c>
      <c r="D329" s="176">
        <v>0.23756761074468816</v>
      </c>
      <c r="E329" s="176">
        <v>0.24875391764680052</v>
      </c>
      <c r="F329" s="85"/>
    </row>
    <row r="330" spans="1:7" ht="15" x14ac:dyDescent="0.25">
      <c r="A330" s="46"/>
      <c r="B330" s="85"/>
      <c r="C330" s="85"/>
      <c r="D330" s="85"/>
      <c r="E330" s="85"/>
      <c r="F330" s="85"/>
      <c r="G330" s="85"/>
    </row>
    <row r="331" spans="1:7" ht="40.5" customHeight="1" x14ac:dyDescent="0.2">
      <c r="A331" s="385" t="s">
        <v>313</v>
      </c>
      <c r="B331" s="385"/>
      <c r="C331" s="385"/>
      <c r="D331" s="385"/>
      <c r="E331" s="385"/>
      <c r="F331" s="85"/>
      <c r="G331" s="85"/>
    </row>
    <row r="332" spans="1:7" ht="15" x14ac:dyDescent="0.25">
      <c r="A332" s="46"/>
      <c r="B332" s="85"/>
      <c r="C332" s="85"/>
      <c r="D332" s="85"/>
      <c r="E332" s="85"/>
      <c r="F332" s="85"/>
      <c r="G332" s="85"/>
    </row>
    <row r="333" spans="1:7" ht="15" x14ac:dyDescent="0.25">
      <c r="A333" s="46" t="s">
        <v>213</v>
      </c>
      <c r="B333" s="74"/>
      <c r="C333" s="177"/>
      <c r="D333" s="177"/>
    </row>
    <row r="334" spans="1:7" x14ac:dyDescent="0.2">
      <c r="C334" s="178"/>
      <c r="D334" s="178"/>
    </row>
    <row r="335" spans="1:7" ht="15" x14ac:dyDescent="0.25">
      <c r="A335" s="46" t="s">
        <v>171</v>
      </c>
      <c r="B335" s="46"/>
    </row>
    <row r="337" spans="1:6" x14ac:dyDescent="0.2">
      <c r="A337" s="47" t="s">
        <v>74</v>
      </c>
      <c r="B337" s="47"/>
    </row>
    <row r="338" spans="1:6" x14ac:dyDescent="0.2">
      <c r="A338" s="47"/>
      <c r="B338" s="47"/>
    </row>
    <row r="339" spans="1:6" x14ac:dyDescent="0.2">
      <c r="A339" s="384" t="s">
        <v>335</v>
      </c>
      <c r="B339" s="384"/>
      <c r="C339" s="384"/>
      <c r="D339" s="384"/>
      <c r="F339" s="45" t="s">
        <v>3</v>
      </c>
    </row>
    <row r="341" spans="1:6" ht="15" x14ac:dyDescent="0.2">
      <c r="A341" s="314" t="s">
        <v>25</v>
      </c>
      <c r="B341" s="314"/>
      <c r="C341" s="315" t="s">
        <v>297</v>
      </c>
      <c r="D341" s="315" t="s">
        <v>298</v>
      </c>
      <c r="E341" s="207" t="s">
        <v>253</v>
      </c>
    </row>
    <row r="342" spans="1:6" x14ac:dyDescent="0.2">
      <c r="A342" s="208" t="s">
        <v>75</v>
      </c>
      <c r="B342" s="208"/>
      <c r="C342" s="273">
        <v>282.63009414999993</v>
      </c>
      <c r="D342" s="273">
        <v>299.97268576000005</v>
      </c>
      <c r="E342" s="339">
        <v>292.60000000000002</v>
      </c>
    </row>
    <row r="343" spans="1:6" x14ac:dyDescent="0.2">
      <c r="A343" s="208" t="s">
        <v>76</v>
      </c>
      <c r="B343" s="208"/>
      <c r="C343" s="273">
        <v>1810.8897243699998</v>
      </c>
      <c r="D343" s="273">
        <v>1198.2300893699999</v>
      </c>
      <c r="E343" s="339">
        <v>1555.4</v>
      </c>
    </row>
    <row r="344" spans="1:6" ht="13.5" thickBot="1" x14ac:dyDescent="0.25">
      <c r="A344" s="340" t="s">
        <v>77</v>
      </c>
      <c r="B344" s="340"/>
      <c r="C344" s="341">
        <v>2093.5198185199997</v>
      </c>
      <c r="D344" s="342">
        <v>1498.20277513</v>
      </c>
      <c r="E344" s="343">
        <v>1848</v>
      </c>
    </row>
    <row r="345" spans="1:6" x14ac:dyDescent="0.2">
      <c r="A345" s="74"/>
      <c r="B345" s="179"/>
      <c r="C345" s="177"/>
    </row>
    <row r="347" spans="1:6" x14ac:dyDescent="0.2">
      <c r="A347" s="47" t="s">
        <v>78</v>
      </c>
      <c r="B347" s="47"/>
    </row>
    <row r="348" spans="1:6" x14ac:dyDescent="0.2">
      <c r="A348" s="47"/>
      <c r="B348" s="47"/>
    </row>
    <row r="349" spans="1:6" ht="30" customHeight="1" x14ac:dyDescent="0.2">
      <c r="A349" s="384" t="s">
        <v>79</v>
      </c>
      <c r="B349" s="384"/>
      <c r="C349" s="384"/>
      <c r="D349" s="384"/>
    </row>
    <row r="351" spans="1:6" ht="15" x14ac:dyDescent="0.2">
      <c r="A351" s="314" t="s">
        <v>25</v>
      </c>
      <c r="B351" s="314"/>
      <c r="C351" s="315" t="s">
        <v>297</v>
      </c>
      <c r="D351" s="315" t="s">
        <v>298</v>
      </c>
      <c r="E351" s="207" t="s">
        <v>253</v>
      </c>
    </row>
    <row r="352" spans="1:6" x14ac:dyDescent="0.2">
      <c r="A352" s="208"/>
      <c r="B352" s="208"/>
      <c r="C352" s="208"/>
      <c r="D352" s="208"/>
      <c r="E352" s="327"/>
    </row>
    <row r="353" spans="1:5" x14ac:dyDescent="0.2">
      <c r="A353" s="208" t="s">
        <v>62</v>
      </c>
      <c r="B353" s="208"/>
      <c r="C353" s="273">
        <v>999.83538822000082</v>
      </c>
      <c r="D353" s="273">
        <v>1292.06124798</v>
      </c>
      <c r="E353" s="339">
        <v>1204.1884715799983</v>
      </c>
    </row>
    <row r="354" spans="1:5" x14ac:dyDescent="0.2">
      <c r="A354" s="208" t="s">
        <v>29</v>
      </c>
      <c r="B354" s="208"/>
      <c r="C354" s="273">
        <v>8353.7982749699968</v>
      </c>
      <c r="D354" s="273">
        <v>8403.1971369999992</v>
      </c>
      <c r="E354" s="339">
        <v>8361.1639816199986</v>
      </c>
    </row>
    <row r="355" spans="1:5" x14ac:dyDescent="0.2">
      <c r="A355" s="208" t="s">
        <v>80</v>
      </c>
      <c r="B355" s="208"/>
      <c r="C355" s="273">
        <v>20.261399779999998</v>
      </c>
      <c r="D355" s="273">
        <v>13.278744349999998</v>
      </c>
      <c r="E355" s="339">
        <v>5.4761843099999998</v>
      </c>
    </row>
    <row r="356" spans="1:5" x14ac:dyDescent="0.2">
      <c r="A356" s="271" t="s">
        <v>172</v>
      </c>
      <c r="B356" s="271"/>
      <c r="C356" s="344">
        <v>9373.8950629699975</v>
      </c>
      <c r="D356" s="344">
        <v>9708.5371293299995</v>
      </c>
      <c r="E356" s="345">
        <v>9570.8286375099979</v>
      </c>
    </row>
    <row r="357" spans="1:5" x14ac:dyDescent="0.2">
      <c r="A357" s="346"/>
      <c r="B357" s="346"/>
      <c r="C357" s="346"/>
      <c r="D357" s="346"/>
      <c r="E357" s="329"/>
    </row>
    <row r="358" spans="1:5" x14ac:dyDescent="0.2">
      <c r="A358" s="208" t="s">
        <v>81</v>
      </c>
      <c r="B358" s="208"/>
      <c r="C358" s="273">
        <v>9114.9360235900003</v>
      </c>
      <c r="D358" s="273">
        <v>8951.0762932300004</v>
      </c>
      <c r="E358" s="339">
        <v>8991.7713202100003</v>
      </c>
    </row>
    <row r="359" spans="1:5" x14ac:dyDescent="0.2">
      <c r="A359" s="208" t="s">
        <v>214</v>
      </c>
      <c r="B359" s="208"/>
      <c r="C359" s="273">
        <v>122.45152376999997</v>
      </c>
      <c r="D359" s="273">
        <v>147.02575651999999</v>
      </c>
      <c r="E359" s="339">
        <v>142.53408311999996</v>
      </c>
    </row>
    <row r="360" spans="1:5" x14ac:dyDescent="0.2">
      <c r="A360" s="208" t="s">
        <v>215</v>
      </c>
      <c r="B360" s="208"/>
      <c r="C360" s="273">
        <v>65</v>
      </c>
      <c r="D360" s="273">
        <v>64.924166490000005</v>
      </c>
      <c r="E360" s="339">
        <v>64.989166470000001</v>
      </c>
    </row>
    <row r="361" spans="1:5" x14ac:dyDescent="0.2">
      <c r="A361" s="271" t="s">
        <v>173</v>
      </c>
      <c r="B361" s="271"/>
      <c r="C361" s="344">
        <v>9302.3875473600001</v>
      </c>
      <c r="D361" s="344">
        <v>9163.0262162400013</v>
      </c>
      <c r="E361" s="345">
        <v>9199.2945698000003</v>
      </c>
    </row>
    <row r="363" spans="1:5" ht="15" x14ac:dyDescent="0.25">
      <c r="A363" s="46" t="s">
        <v>216</v>
      </c>
      <c r="B363" s="76"/>
      <c r="C363" s="76"/>
    </row>
    <row r="365" spans="1:5" ht="15" x14ac:dyDescent="0.25">
      <c r="A365" s="46" t="s">
        <v>83</v>
      </c>
      <c r="B365" s="46"/>
      <c r="C365" s="46"/>
    </row>
    <row r="367" spans="1:5" ht="15" x14ac:dyDescent="0.2">
      <c r="A367" s="314" t="s">
        <v>25</v>
      </c>
      <c r="B367" s="314"/>
      <c r="C367" s="315" t="s">
        <v>297</v>
      </c>
      <c r="D367" s="315" t="s">
        <v>298</v>
      </c>
      <c r="E367" s="207" t="s">
        <v>253</v>
      </c>
    </row>
    <row r="368" spans="1:5" x14ac:dyDescent="0.2">
      <c r="A368" s="208"/>
      <c r="B368" s="208"/>
      <c r="C368" s="208"/>
      <c r="D368" s="208"/>
      <c r="E368" s="327"/>
    </row>
    <row r="369" spans="1:13" x14ac:dyDescent="0.2">
      <c r="A369" s="347" t="s">
        <v>284</v>
      </c>
      <c r="B369" s="347"/>
      <c r="C369" s="348">
        <v>0</v>
      </c>
      <c r="D369" s="348">
        <v>64.924166490000005</v>
      </c>
      <c r="E369" s="331">
        <v>64.989166470000001</v>
      </c>
      <c r="F369" s="45" t="s">
        <v>3</v>
      </c>
    </row>
    <row r="370" spans="1:13" x14ac:dyDescent="0.2">
      <c r="A370" s="347" t="s">
        <v>285</v>
      </c>
      <c r="B370" s="347"/>
      <c r="C370" s="348">
        <v>65</v>
      </c>
      <c r="D370" s="348">
        <v>0</v>
      </c>
      <c r="E370" s="331">
        <v>0</v>
      </c>
    </row>
    <row r="371" spans="1:13" ht="13.5" thickBot="1" x14ac:dyDescent="0.25">
      <c r="A371" s="340" t="s">
        <v>84</v>
      </c>
      <c r="B371" s="340"/>
      <c r="C371" s="349">
        <v>65</v>
      </c>
      <c r="D371" s="349">
        <v>64.924166490000005</v>
      </c>
      <c r="E371" s="349">
        <v>64.989166470000001</v>
      </c>
    </row>
    <row r="372" spans="1:13" x14ac:dyDescent="0.2">
      <c r="A372" s="74"/>
      <c r="B372" s="77"/>
      <c r="C372" s="77"/>
    </row>
    <row r="373" spans="1:13" x14ac:dyDescent="0.2">
      <c r="A373" s="270" t="s">
        <v>286</v>
      </c>
      <c r="B373" s="77"/>
      <c r="C373" s="77"/>
    </row>
    <row r="374" spans="1:13" x14ac:dyDescent="0.2">
      <c r="A374" s="270" t="s">
        <v>293</v>
      </c>
      <c r="B374" s="77"/>
      <c r="C374" s="77"/>
    </row>
    <row r="375" spans="1:13" x14ac:dyDescent="0.2">
      <c r="A375" s="74"/>
      <c r="B375" s="77"/>
      <c r="C375" s="77"/>
    </row>
    <row r="376" spans="1:13" ht="15" x14ac:dyDescent="0.25">
      <c r="A376" s="46" t="s">
        <v>217</v>
      </c>
    </row>
    <row r="379" spans="1:13" ht="15" x14ac:dyDescent="0.2">
      <c r="A379" s="314" t="s">
        <v>25</v>
      </c>
      <c r="B379" s="314"/>
      <c r="C379" s="315" t="s">
        <v>297</v>
      </c>
      <c r="D379" s="315" t="s">
        <v>298</v>
      </c>
      <c r="E379" s="207" t="s">
        <v>253</v>
      </c>
    </row>
    <row r="380" spans="1:13" x14ac:dyDescent="0.2">
      <c r="A380" s="208"/>
      <c r="B380" s="208"/>
      <c r="C380" s="208"/>
      <c r="D380" s="208"/>
      <c r="E380" s="327"/>
      <c r="H380" s="45" t="s">
        <v>3</v>
      </c>
      <c r="M380" s="45" t="s">
        <v>3</v>
      </c>
    </row>
    <row r="381" spans="1:13" x14ac:dyDescent="0.2">
      <c r="A381" s="347" t="s">
        <v>85</v>
      </c>
      <c r="B381" s="347"/>
      <c r="C381" s="350">
        <v>24.494363010000001</v>
      </c>
      <c r="D381" s="350">
        <v>17.850000000000001</v>
      </c>
      <c r="E381" s="351">
        <v>27.5</v>
      </c>
    </row>
    <row r="382" spans="1:13" x14ac:dyDescent="0.2">
      <c r="A382" s="208" t="s">
        <v>86</v>
      </c>
      <c r="B382" s="208"/>
      <c r="C382" s="350">
        <v>9.2339847200000005</v>
      </c>
      <c r="D382" s="350">
        <v>9</v>
      </c>
      <c r="E382" s="351">
        <v>8.8000000000000007</v>
      </c>
    </row>
    <row r="383" spans="1:13" x14ac:dyDescent="0.2">
      <c r="A383" s="208" t="s">
        <v>87</v>
      </c>
      <c r="B383" s="208"/>
      <c r="C383" s="350">
        <v>88.700176039999974</v>
      </c>
      <c r="D383" s="350">
        <v>120.15</v>
      </c>
      <c r="E383" s="351">
        <v>106.3</v>
      </c>
    </row>
    <row r="384" spans="1:13" ht="13.5" thickBot="1" x14ac:dyDescent="0.25">
      <c r="A384" s="340" t="s">
        <v>218</v>
      </c>
      <c r="B384" s="340"/>
      <c r="C384" s="349">
        <v>122.45152376999998</v>
      </c>
      <c r="D384" s="349">
        <v>147</v>
      </c>
      <c r="E384" s="352">
        <v>142.5</v>
      </c>
    </row>
    <row r="385" spans="1:8" x14ac:dyDescent="0.2">
      <c r="A385" s="347"/>
      <c r="B385" s="347"/>
      <c r="C385" s="350"/>
      <c r="D385" s="350"/>
      <c r="E385" s="351"/>
    </row>
    <row r="387" spans="1:8" x14ac:dyDescent="0.2">
      <c r="A387" s="353"/>
      <c r="B387" s="353"/>
      <c r="C387" s="354"/>
      <c r="D387" s="354"/>
      <c r="E387" s="355"/>
    </row>
    <row r="388" spans="1:8" ht="15" x14ac:dyDescent="0.25">
      <c r="A388" s="46" t="s">
        <v>224</v>
      </c>
    </row>
    <row r="389" spans="1:8" ht="15" x14ac:dyDescent="0.25">
      <c r="A389" s="46"/>
    </row>
    <row r="390" spans="1:8" ht="25.5" x14ac:dyDescent="0.2">
      <c r="A390" s="182" t="s">
        <v>225</v>
      </c>
      <c r="B390" s="182"/>
      <c r="C390" s="9" t="s">
        <v>110</v>
      </c>
      <c r="D390" s="9" t="s">
        <v>111</v>
      </c>
      <c r="E390" s="9" t="s">
        <v>112</v>
      </c>
      <c r="F390" s="9" t="s">
        <v>113</v>
      </c>
      <c r="G390" s="9" t="s">
        <v>108</v>
      </c>
      <c r="H390" s="9" t="s">
        <v>31</v>
      </c>
    </row>
    <row r="392" spans="1:8" x14ac:dyDescent="0.2">
      <c r="A392" s="271" t="s">
        <v>314</v>
      </c>
      <c r="B392" s="271"/>
      <c r="C392" s="272">
        <v>2.4224521539999997</v>
      </c>
      <c r="D392" s="272">
        <v>1.120212435</v>
      </c>
      <c r="E392" s="272">
        <v>342.28959894505562</v>
      </c>
      <c r="F392" s="272">
        <v>20.085934216669301</v>
      </c>
      <c r="G392" s="272">
        <v>0.23200000000000001</v>
      </c>
      <c r="H392" s="272">
        <v>366.25019775072502</v>
      </c>
    </row>
    <row r="393" spans="1:8" x14ac:dyDescent="0.2">
      <c r="A393" s="208" t="s">
        <v>294</v>
      </c>
      <c r="B393" s="208"/>
      <c r="C393" s="273"/>
      <c r="D393" s="273"/>
      <c r="E393" s="273"/>
      <c r="F393" s="273"/>
      <c r="G393" s="273"/>
      <c r="H393" s="273"/>
    </row>
    <row r="394" spans="1:8" x14ac:dyDescent="0.2">
      <c r="A394" s="208" t="s">
        <v>226</v>
      </c>
      <c r="B394" s="208"/>
      <c r="C394" s="273">
        <v>0</v>
      </c>
      <c r="D394" s="273">
        <v>1.7017499999999998E-2</v>
      </c>
      <c r="E394" s="273">
        <v>15.162227630000002</v>
      </c>
      <c r="F394" s="273">
        <v>0</v>
      </c>
      <c r="G394" s="273">
        <v>0</v>
      </c>
      <c r="H394" s="273">
        <v>15.179245130000002</v>
      </c>
    </row>
    <row r="395" spans="1:8" x14ac:dyDescent="0.2">
      <c r="A395" s="271" t="s">
        <v>315</v>
      </c>
      <c r="B395" s="271"/>
      <c r="C395" s="272">
        <v>2.4224521539999997</v>
      </c>
      <c r="D395" s="272">
        <v>1.1372299349999999</v>
      </c>
      <c r="E395" s="272">
        <v>357.45182657505563</v>
      </c>
      <c r="F395" s="272">
        <v>20.085934216669301</v>
      </c>
      <c r="G395" s="272">
        <v>0.23200000000000001</v>
      </c>
      <c r="H395" s="272">
        <v>381.52944288072507</v>
      </c>
    </row>
    <row r="396" spans="1:8" x14ac:dyDescent="0.2">
      <c r="A396" s="208"/>
      <c r="B396" s="208"/>
      <c r="C396" s="273"/>
      <c r="D396" s="273"/>
      <c r="E396" s="273"/>
      <c r="F396" s="273"/>
      <c r="G396" s="273"/>
      <c r="H396" s="273"/>
    </row>
    <row r="397" spans="1:8" x14ac:dyDescent="0.2">
      <c r="A397" s="271" t="s">
        <v>316</v>
      </c>
      <c r="B397" s="271"/>
      <c r="C397" s="272">
        <v>2.090627977833333</v>
      </c>
      <c r="D397" s="272">
        <v>0.68987920000000003</v>
      </c>
      <c r="E397" s="272">
        <v>191.37719855999998</v>
      </c>
      <c r="F397" s="272">
        <v>9.010750296274562</v>
      </c>
      <c r="G397" s="272">
        <v>0</v>
      </c>
      <c r="H397" s="272">
        <v>203.66845603410786</v>
      </c>
    </row>
    <row r="398" spans="1:8" x14ac:dyDescent="0.2">
      <c r="A398" s="208" t="s">
        <v>294</v>
      </c>
      <c r="B398" s="208"/>
      <c r="C398" s="273">
        <v>8.3438759999999987E-2</v>
      </c>
      <c r="D398" s="273">
        <v>2.2794799999999995E-3</v>
      </c>
      <c r="E398" s="273">
        <v>18.051855790000001</v>
      </c>
      <c r="F398" s="273">
        <v>1.0173603460526317</v>
      </c>
      <c r="G398" s="273">
        <v>0</v>
      </c>
      <c r="H398" s="272">
        <v>19.194934376052633</v>
      </c>
    </row>
    <row r="399" spans="1:8" x14ac:dyDescent="0.2">
      <c r="A399" s="271" t="s">
        <v>317</v>
      </c>
      <c r="B399" s="271"/>
      <c r="C399" s="272">
        <v>2.1740667378333329</v>
      </c>
      <c r="D399" s="272">
        <v>0.69215868000000003</v>
      </c>
      <c r="E399" s="272">
        <v>209.62905434999996</v>
      </c>
      <c r="F399" s="272">
        <v>10.428110642327194</v>
      </c>
      <c r="G399" s="272">
        <v>0</v>
      </c>
      <c r="H399" s="272">
        <v>222.92339041016049</v>
      </c>
    </row>
    <row r="400" spans="1:8" x14ac:dyDescent="0.2">
      <c r="A400" s="208"/>
      <c r="B400" s="208"/>
      <c r="C400" s="273"/>
      <c r="D400" s="273"/>
      <c r="E400" s="273"/>
      <c r="F400" s="273"/>
      <c r="G400" s="273"/>
      <c r="H400" s="273"/>
    </row>
    <row r="401" spans="1:8" x14ac:dyDescent="0.2">
      <c r="A401" s="271" t="s">
        <v>318</v>
      </c>
      <c r="B401" s="271"/>
      <c r="C401" s="272">
        <v>0.24838541616666676</v>
      </c>
      <c r="D401" s="272">
        <v>0.44507125499999989</v>
      </c>
      <c r="E401" s="272">
        <v>148.02277222505566</v>
      </c>
      <c r="F401" s="272">
        <v>9.6578235743421068</v>
      </c>
      <c r="G401" s="272">
        <v>0.23200000000000001</v>
      </c>
      <c r="H401" s="272">
        <v>159.00605247056458</v>
      </c>
    </row>
    <row r="402" spans="1:8" x14ac:dyDescent="0.2">
      <c r="A402" s="274"/>
      <c r="B402" s="274"/>
      <c r="C402" s="275"/>
      <c r="D402" s="275"/>
      <c r="E402" s="275"/>
      <c r="F402" s="275"/>
      <c r="G402" s="275"/>
      <c r="H402" s="275"/>
    </row>
    <row r="403" spans="1:8" ht="25.5" x14ac:dyDescent="0.2">
      <c r="A403" s="182" t="s">
        <v>225</v>
      </c>
      <c r="B403" s="182"/>
      <c r="C403" s="9" t="s">
        <v>110</v>
      </c>
      <c r="D403" s="9" t="s">
        <v>111</v>
      </c>
      <c r="E403" s="9" t="s">
        <v>112</v>
      </c>
      <c r="F403" s="9" t="s">
        <v>113</v>
      </c>
      <c r="G403" s="9" t="s">
        <v>108</v>
      </c>
      <c r="H403" s="9" t="s">
        <v>31</v>
      </c>
    </row>
    <row r="405" spans="1:8" x14ac:dyDescent="0.2">
      <c r="A405" s="210" t="s">
        <v>319</v>
      </c>
      <c r="B405" s="210"/>
      <c r="C405" s="211">
        <v>2.2646539539999995</v>
      </c>
      <c r="D405" s="211">
        <v>1.120212435</v>
      </c>
      <c r="E405" s="211">
        <v>267.16917617505561</v>
      </c>
      <c r="F405" s="211">
        <v>20.085934216669301</v>
      </c>
      <c r="G405" s="211">
        <v>0.23200000000000001</v>
      </c>
      <c r="H405" s="211">
        <v>290.87197678072499</v>
      </c>
    </row>
    <row r="406" spans="1:8" x14ac:dyDescent="0.2">
      <c r="A406" s="45" t="s">
        <v>295</v>
      </c>
      <c r="C406" s="183"/>
      <c r="D406" s="183"/>
      <c r="E406" s="183"/>
      <c r="F406" s="183"/>
      <c r="G406" s="183"/>
      <c r="H406" s="97"/>
    </row>
    <row r="407" spans="1:8" x14ac:dyDescent="0.2">
      <c r="A407" s="45" t="s">
        <v>226</v>
      </c>
      <c r="C407" s="183">
        <v>1.2E-2</v>
      </c>
      <c r="D407" s="183">
        <v>0</v>
      </c>
      <c r="E407" s="183">
        <v>23.802367</v>
      </c>
      <c r="F407" s="183">
        <v>0</v>
      </c>
      <c r="G407" s="183">
        <v>0</v>
      </c>
      <c r="H407" s="97">
        <v>23.814367000000001</v>
      </c>
    </row>
    <row r="408" spans="1:8" x14ac:dyDescent="0.2">
      <c r="A408" s="210" t="s">
        <v>320</v>
      </c>
      <c r="B408" s="210"/>
      <c r="C408" s="211">
        <v>2.2766539539999995</v>
      </c>
      <c r="D408" s="211">
        <v>1.120212435</v>
      </c>
      <c r="E408" s="211">
        <v>290.97154317505561</v>
      </c>
      <c r="F408" s="211">
        <v>20.085934216669301</v>
      </c>
      <c r="G408" s="211">
        <v>0.23200000000000001</v>
      </c>
      <c r="H408" s="211">
        <v>314.686343780725</v>
      </c>
    </row>
    <row r="409" spans="1:8" x14ac:dyDescent="0.2">
      <c r="C409" s="183"/>
      <c r="D409" s="183"/>
      <c r="E409" s="183"/>
      <c r="F409" s="183"/>
      <c r="G409" s="183"/>
      <c r="H409" s="97"/>
    </row>
    <row r="410" spans="1:8" x14ac:dyDescent="0.2">
      <c r="A410" s="210" t="s">
        <v>321</v>
      </c>
      <c r="B410" s="210"/>
      <c r="C410" s="211">
        <v>1.4</v>
      </c>
      <c r="D410" s="211">
        <v>0.6</v>
      </c>
      <c r="E410" s="211">
        <v>122.3</v>
      </c>
      <c r="F410" s="211">
        <v>4.8</v>
      </c>
      <c r="G410" s="211">
        <v>0</v>
      </c>
      <c r="H410" s="211">
        <v>129</v>
      </c>
    </row>
    <row r="411" spans="1:8" x14ac:dyDescent="0.2">
      <c r="A411" s="45" t="s">
        <v>295</v>
      </c>
      <c r="C411" s="97">
        <v>0.3</v>
      </c>
      <c r="D411" s="97">
        <v>0</v>
      </c>
      <c r="E411" s="97">
        <v>16.977</v>
      </c>
      <c r="F411" s="97">
        <v>0.8</v>
      </c>
      <c r="G411" s="97">
        <v>0</v>
      </c>
      <c r="H411" s="211">
        <v>18.077000000000002</v>
      </c>
    </row>
    <row r="412" spans="1:8" x14ac:dyDescent="0.2">
      <c r="A412" s="210" t="s">
        <v>322</v>
      </c>
      <c r="B412" s="210"/>
      <c r="C412" s="211">
        <v>1.7</v>
      </c>
      <c r="D412" s="211">
        <v>0.6</v>
      </c>
      <c r="E412" s="211">
        <v>139.27699999999999</v>
      </c>
      <c r="F412" s="211">
        <v>5.6</v>
      </c>
      <c r="G412" s="211">
        <v>0</v>
      </c>
      <c r="H412" s="211">
        <v>147.17699999999999</v>
      </c>
    </row>
    <row r="413" spans="1:8" x14ac:dyDescent="0.2">
      <c r="C413" s="183"/>
      <c r="D413" s="183"/>
      <c r="E413" s="183"/>
      <c r="F413" s="183"/>
      <c r="G413" s="183"/>
      <c r="H413" s="97"/>
    </row>
    <row r="414" spans="1:8" x14ac:dyDescent="0.2">
      <c r="A414" s="210" t="s">
        <v>323</v>
      </c>
      <c r="B414" s="210"/>
      <c r="C414" s="211">
        <v>0.57665395399999952</v>
      </c>
      <c r="D414" s="211">
        <v>0.52021243500000003</v>
      </c>
      <c r="E414" s="211">
        <v>151.89454317505562</v>
      </c>
      <c r="F414" s="211">
        <v>14.485934216669301</v>
      </c>
      <c r="G414" s="211">
        <v>0.23200000000000001</v>
      </c>
      <c r="H414" s="211">
        <v>167.20934378072499</v>
      </c>
    </row>
    <row r="416" spans="1:8" ht="25.5" x14ac:dyDescent="0.2">
      <c r="A416" s="182" t="s">
        <v>225</v>
      </c>
      <c r="B416" s="182"/>
      <c r="C416" s="9" t="s">
        <v>110</v>
      </c>
      <c r="D416" s="9" t="s">
        <v>111</v>
      </c>
      <c r="E416" s="9" t="s">
        <v>112</v>
      </c>
      <c r="F416" s="9" t="s">
        <v>113</v>
      </c>
      <c r="G416" s="9" t="s">
        <v>108</v>
      </c>
      <c r="H416" s="9" t="s">
        <v>31</v>
      </c>
    </row>
    <row r="417" spans="1:8" x14ac:dyDescent="0.2">
      <c r="A417" s="132"/>
      <c r="B417" s="132"/>
      <c r="C417" s="132"/>
      <c r="D417" s="132"/>
      <c r="E417" s="132"/>
      <c r="F417" s="132"/>
      <c r="G417" s="132"/>
      <c r="H417" s="132"/>
    </row>
    <row r="418" spans="1:8" x14ac:dyDescent="0.2">
      <c r="A418" s="212" t="s">
        <v>287</v>
      </c>
      <c r="B418" s="212"/>
      <c r="C418" s="213">
        <v>2.4577982</v>
      </c>
      <c r="D418" s="213">
        <v>1.2000000000000002</v>
      </c>
      <c r="E418" s="213">
        <v>327.93340433999998</v>
      </c>
      <c r="F418" s="213">
        <v>20.094999999999999</v>
      </c>
      <c r="G418" s="213">
        <v>0.23200000000000001</v>
      </c>
      <c r="H418" s="213">
        <v>351.91820253999998</v>
      </c>
    </row>
    <row r="419" spans="1:8" x14ac:dyDescent="0.2">
      <c r="A419" s="139" t="s">
        <v>311</v>
      </c>
      <c r="B419" s="89"/>
      <c r="C419" s="181"/>
      <c r="D419" s="181"/>
      <c r="E419" s="181"/>
      <c r="F419" s="181"/>
      <c r="G419" s="181"/>
      <c r="H419" s="181"/>
    </row>
    <row r="420" spans="1:8" x14ac:dyDescent="0.2">
      <c r="A420" s="89" t="s">
        <v>226</v>
      </c>
      <c r="B420" s="89"/>
      <c r="C420" s="181">
        <v>0</v>
      </c>
      <c r="D420" s="181">
        <v>1.7017499999999998E-2</v>
      </c>
      <c r="E420" s="181">
        <v>29.549246060000002</v>
      </c>
      <c r="F420" s="181">
        <v>0</v>
      </c>
      <c r="G420" s="181">
        <v>0</v>
      </c>
      <c r="H420" s="181">
        <v>29.566263560000003</v>
      </c>
    </row>
    <row r="421" spans="1:8" x14ac:dyDescent="0.2">
      <c r="A421" s="212" t="s">
        <v>315</v>
      </c>
      <c r="B421" s="212"/>
      <c r="C421" s="213">
        <v>2.4577982</v>
      </c>
      <c r="D421" s="213">
        <v>1.2170175000000001</v>
      </c>
      <c r="E421" s="213">
        <v>357.48265040000001</v>
      </c>
      <c r="F421" s="213">
        <v>20.094999999999999</v>
      </c>
      <c r="G421" s="213">
        <v>0.23200000000000001</v>
      </c>
      <c r="H421" s="213">
        <v>381.48446609999996</v>
      </c>
    </row>
    <row r="422" spans="1:8" x14ac:dyDescent="0.2">
      <c r="A422" s="89"/>
      <c r="B422" s="89"/>
      <c r="C422" s="181"/>
      <c r="D422" s="181"/>
      <c r="E422" s="181"/>
      <c r="F422" s="181"/>
      <c r="G422" s="181"/>
      <c r="H422" s="181"/>
    </row>
    <row r="423" spans="1:8" x14ac:dyDescent="0.2">
      <c r="A423" s="212" t="s">
        <v>288</v>
      </c>
      <c r="B423" s="212"/>
      <c r="C423" s="213">
        <v>2.0883484978333335</v>
      </c>
      <c r="D423" s="213">
        <v>0.60531879999999993</v>
      </c>
      <c r="E423" s="213">
        <v>173.67158363999999</v>
      </c>
      <c r="F423" s="213">
        <v>7.5929631752219322</v>
      </c>
      <c r="G423" s="213">
        <v>0</v>
      </c>
      <c r="H423" s="213">
        <v>184.45821411305528</v>
      </c>
    </row>
    <row r="424" spans="1:8" x14ac:dyDescent="0.2">
      <c r="A424" s="139" t="s">
        <v>311</v>
      </c>
      <c r="B424" s="89"/>
      <c r="C424" s="181">
        <v>8.5718239999999987E-2</v>
      </c>
      <c r="D424" s="181">
        <v>8.8359539999999973E-2</v>
      </c>
      <c r="E424" s="181">
        <v>35.537470710000001</v>
      </c>
      <c r="F424" s="181">
        <v>2.0351474671052632</v>
      </c>
      <c r="G424" s="181">
        <v>0</v>
      </c>
      <c r="H424" s="213">
        <v>37.74669595710526</v>
      </c>
    </row>
    <row r="425" spans="1:8" x14ac:dyDescent="0.2">
      <c r="A425" s="212" t="s">
        <v>317</v>
      </c>
      <c r="B425" s="212"/>
      <c r="C425" s="213">
        <v>2.1740667378333334</v>
      </c>
      <c r="D425" s="213">
        <v>0.69367833999999995</v>
      </c>
      <c r="E425" s="213">
        <v>209.60905435000001</v>
      </c>
      <c r="F425" s="213">
        <v>10.428110642327196</v>
      </c>
      <c r="G425" s="213">
        <v>0</v>
      </c>
      <c r="H425" s="213">
        <v>222.90491007016053</v>
      </c>
    </row>
    <row r="426" spans="1:8" x14ac:dyDescent="0.2">
      <c r="A426" s="89"/>
      <c r="B426" s="89"/>
      <c r="C426" s="181"/>
      <c r="D426" s="181"/>
      <c r="E426" s="181"/>
      <c r="F426" s="181"/>
      <c r="G426" s="181"/>
      <c r="H426" s="181"/>
    </row>
    <row r="427" spans="1:8" x14ac:dyDescent="0.2">
      <c r="A427" s="212" t="s">
        <v>318</v>
      </c>
      <c r="B427" s="212"/>
      <c r="C427" s="213">
        <v>0.18373146216666666</v>
      </c>
      <c r="D427" s="213">
        <v>0.42333916000000016</v>
      </c>
      <c r="E427" s="213">
        <v>147.97359605</v>
      </c>
      <c r="F427" s="213">
        <v>9.6668893576728028</v>
      </c>
      <c r="G427" s="213">
        <v>0.23200000000000001</v>
      </c>
      <c r="H427" s="213">
        <v>158.97955602983944</v>
      </c>
    </row>
    <row r="430" spans="1:8" ht="25.5" x14ac:dyDescent="0.2">
      <c r="A430" s="356" t="s">
        <v>225</v>
      </c>
      <c r="B430" s="356"/>
      <c r="C430" s="357" t="s">
        <v>110</v>
      </c>
      <c r="D430" s="357" t="s">
        <v>111</v>
      </c>
      <c r="E430" s="357" t="s">
        <v>112</v>
      </c>
      <c r="F430" s="357" t="s">
        <v>113</v>
      </c>
      <c r="G430" s="357" t="s">
        <v>108</v>
      </c>
      <c r="H430" s="357" t="s">
        <v>31</v>
      </c>
    </row>
    <row r="431" spans="1:8" x14ac:dyDescent="0.2">
      <c r="A431" s="208"/>
      <c r="B431" s="208"/>
      <c r="C431" s="208"/>
      <c r="D431" s="208"/>
      <c r="E431" s="208"/>
      <c r="F431" s="208"/>
      <c r="G431" s="208"/>
      <c r="H431" s="208"/>
    </row>
    <row r="432" spans="1:8" x14ac:dyDescent="0.2">
      <c r="A432" s="271" t="s">
        <v>227</v>
      </c>
      <c r="B432" s="271"/>
      <c r="C432" s="272">
        <v>2.2999999999999998</v>
      </c>
      <c r="D432" s="272">
        <v>1.1000000000000001</v>
      </c>
      <c r="E432" s="272">
        <v>249.6</v>
      </c>
      <c r="F432" s="272">
        <v>19.399999999999999</v>
      </c>
      <c r="G432" s="272">
        <v>0.23200000000000001</v>
      </c>
      <c r="H432" s="272">
        <v>272.63200000000001</v>
      </c>
    </row>
    <row r="433" spans="1:8" x14ac:dyDescent="0.2">
      <c r="A433" s="208" t="s">
        <v>312</v>
      </c>
      <c r="B433" s="208"/>
      <c r="C433" s="273"/>
      <c r="D433" s="273"/>
      <c r="E433" s="273"/>
      <c r="F433" s="273"/>
      <c r="G433" s="273"/>
      <c r="H433" s="273"/>
    </row>
    <row r="434" spans="1:8" x14ac:dyDescent="0.2">
      <c r="A434" s="208" t="s">
        <v>226</v>
      </c>
      <c r="B434" s="208"/>
      <c r="C434" s="273">
        <v>1.2E-2</v>
      </c>
      <c r="D434" s="273">
        <v>0.1</v>
      </c>
      <c r="E434" s="273">
        <v>41.402366999999998</v>
      </c>
      <c r="F434" s="273">
        <v>0.69499999999999995</v>
      </c>
      <c r="G434" s="273">
        <v>0</v>
      </c>
      <c r="H434" s="273">
        <v>42.209367</v>
      </c>
    </row>
    <row r="435" spans="1:8" x14ac:dyDescent="0.2">
      <c r="A435" s="271" t="s">
        <v>320</v>
      </c>
      <c r="B435" s="271"/>
      <c r="C435" s="272">
        <v>2.3119999999999998</v>
      </c>
      <c r="D435" s="272">
        <v>1.1000000000000001</v>
      </c>
      <c r="E435" s="272">
        <v>291.00236699999999</v>
      </c>
      <c r="F435" s="272">
        <v>20.094999999999999</v>
      </c>
      <c r="G435" s="272">
        <v>0.23200000000000001</v>
      </c>
      <c r="H435" s="272">
        <v>314.94136700000001</v>
      </c>
    </row>
    <row r="436" spans="1:8" x14ac:dyDescent="0.2">
      <c r="A436" s="208"/>
      <c r="B436" s="208"/>
      <c r="C436" s="273"/>
      <c r="D436" s="273"/>
      <c r="E436" s="273"/>
      <c r="F436" s="273"/>
      <c r="G436" s="273"/>
      <c r="H436" s="273"/>
    </row>
    <row r="437" spans="1:8" x14ac:dyDescent="0.2">
      <c r="A437" s="271" t="s">
        <v>228</v>
      </c>
      <c r="B437" s="271"/>
      <c r="C437" s="272">
        <v>1.3</v>
      </c>
      <c r="D437" s="272">
        <v>0.6</v>
      </c>
      <c r="E437" s="272">
        <v>106</v>
      </c>
      <c r="F437" s="272">
        <v>4</v>
      </c>
      <c r="G437" s="272">
        <v>0</v>
      </c>
      <c r="H437" s="272">
        <v>111.9</v>
      </c>
    </row>
    <row r="438" spans="1:8" x14ac:dyDescent="0.2">
      <c r="A438" s="208" t="s">
        <v>312</v>
      </c>
      <c r="B438" s="208"/>
      <c r="C438" s="273">
        <v>0.4</v>
      </c>
      <c r="D438" s="273">
        <v>1.5196600000000002E-3</v>
      </c>
      <c r="E438" s="273">
        <v>32.977000000000004</v>
      </c>
      <c r="F438" s="273">
        <v>1.8</v>
      </c>
      <c r="G438" s="273">
        <v>0</v>
      </c>
      <c r="H438" s="273">
        <v>35.178519659999999</v>
      </c>
    </row>
    <row r="439" spans="1:8" x14ac:dyDescent="0.2">
      <c r="A439" s="271" t="s">
        <v>322</v>
      </c>
      <c r="B439" s="271"/>
      <c r="C439" s="272">
        <v>1.7000000000000002</v>
      </c>
      <c r="D439" s="272">
        <v>0.60151966000000001</v>
      </c>
      <c r="E439" s="272">
        <v>138.977</v>
      </c>
      <c r="F439" s="272">
        <v>5.8</v>
      </c>
      <c r="G439" s="272">
        <v>0</v>
      </c>
      <c r="H439" s="272">
        <v>147.07851966000001</v>
      </c>
    </row>
    <row r="440" spans="1:8" x14ac:dyDescent="0.2">
      <c r="A440" s="208"/>
      <c r="B440" s="208"/>
      <c r="C440" s="273"/>
      <c r="D440" s="273"/>
      <c r="E440" s="273"/>
      <c r="F440" s="273"/>
      <c r="G440" s="273"/>
      <c r="H440" s="273"/>
    </row>
    <row r="441" spans="1:8" x14ac:dyDescent="0.2">
      <c r="A441" s="271" t="s">
        <v>323</v>
      </c>
      <c r="B441" s="271"/>
      <c r="C441" s="272">
        <v>0.61199999999999966</v>
      </c>
      <c r="D441" s="272">
        <v>0.49848034000000008</v>
      </c>
      <c r="E441" s="272">
        <v>151.92536699999999</v>
      </c>
      <c r="F441" s="272">
        <v>14.494999999999997</v>
      </c>
      <c r="G441" s="272">
        <v>0.23200000000000001</v>
      </c>
      <c r="H441" s="272">
        <v>167.16284734000001</v>
      </c>
    </row>
    <row r="443" spans="1:8" ht="25.5" x14ac:dyDescent="0.2">
      <c r="A443" s="356" t="s">
        <v>225</v>
      </c>
      <c r="B443" s="356"/>
      <c r="C443" s="357" t="s">
        <v>110</v>
      </c>
      <c r="D443" s="357" t="s">
        <v>111</v>
      </c>
      <c r="E443" s="357" t="s">
        <v>112</v>
      </c>
      <c r="F443" s="357" t="s">
        <v>113</v>
      </c>
      <c r="G443" s="357" t="s">
        <v>108</v>
      </c>
      <c r="H443" s="357" t="s">
        <v>31</v>
      </c>
    </row>
    <row r="444" spans="1:8" x14ac:dyDescent="0.2">
      <c r="A444" s="208"/>
      <c r="B444" s="208"/>
      <c r="C444" s="208"/>
      <c r="D444" s="208"/>
      <c r="E444" s="208"/>
      <c r="F444" s="208"/>
      <c r="G444" s="208"/>
      <c r="H444" s="208"/>
    </row>
    <row r="445" spans="1:8" x14ac:dyDescent="0.2">
      <c r="A445" s="271" t="s">
        <v>227</v>
      </c>
      <c r="B445" s="271"/>
      <c r="C445" s="272">
        <v>2.2999999999999998</v>
      </c>
      <c r="D445" s="272">
        <v>1.1000000000000001</v>
      </c>
      <c r="E445" s="272">
        <v>249.6</v>
      </c>
      <c r="F445" s="272">
        <v>19.399999999999999</v>
      </c>
      <c r="G445" s="272">
        <v>0.23200000000000001</v>
      </c>
      <c r="H445" s="272">
        <v>272.63200000000001</v>
      </c>
    </row>
    <row r="446" spans="1:8" x14ac:dyDescent="0.2">
      <c r="A446" s="310">
        <v>2020</v>
      </c>
      <c r="B446" s="208"/>
      <c r="C446" s="273"/>
      <c r="D446" s="273"/>
      <c r="E446" s="273"/>
      <c r="F446" s="273"/>
      <c r="G446" s="273"/>
      <c r="H446" s="273"/>
    </row>
    <row r="447" spans="1:8" x14ac:dyDescent="0.2">
      <c r="A447" s="208" t="s">
        <v>226</v>
      </c>
      <c r="B447" s="208"/>
      <c r="C447" s="273">
        <v>0.15779820000000003</v>
      </c>
      <c r="D447" s="273">
        <v>0.1</v>
      </c>
      <c r="E447" s="273">
        <v>78.333404339999987</v>
      </c>
      <c r="F447" s="273">
        <v>0.69499999999999995</v>
      </c>
      <c r="G447" s="273">
        <v>0</v>
      </c>
      <c r="H447" s="273">
        <v>79.286202539999977</v>
      </c>
    </row>
    <row r="448" spans="1:8" x14ac:dyDescent="0.2">
      <c r="A448" s="271" t="s">
        <v>257</v>
      </c>
      <c r="B448" s="271"/>
      <c r="C448" s="272">
        <v>2.4577982</v>
      </c>
      <c r="D448" s="272">
        <v>1.2000000000000002</v>
      </c>
      <c r="E448" s="272">
        <v>327.93340433999998</v>
      </c>
      <c r="F448" s="272">
        <v>20.094999999999999</v>
      </c>
      <c r="G448" s="272">
        <v>0.23200000000000001</v>
      </c>
      <c r="H448" s="272">
        <v>351.91820253999998</v>
      </c>
    </row>
    <row r="449" spans="1:10" x14ac:dyDescent="0.2">
      <c r="A449" s="208"/>
      <c r="B449" s="208"/>
      <c r="C449" s="273"/>
      <c r="D449" s="273"/>
      <c r="E449" s="273"/>
      <c r="F449" s="273"/>
      <c r="G449" s="273"/>
      <c r="H449" s="273"/>
    </row>
    <row r="450" spans="1:10" x14ac:dyDescent="0.2">
      <c r="A450" s="271" t="s">
        <v>228</v>
      </c>
      <c r="B450" s="271"/>
      <c r="C450" s="272">
        <v>1.3</v>
      </c>
      <c r="D450" s="272">
        <v>0.6</v>
      </c>
      <c r="E450" s="272">
        <v>106</v>
      </c>
      <c r="F450" s="272">
        <v>4</v>
      </c>
      <c r="G450" s="272">
        <v>0</v>
      </c>
      <c r="H450" s="272">
        <v>111.80000000000001</v>
      </c>
    </row>
    <row r="451" spans="1:10" x14ac:dyDescent="0.2">
      <c r="A451" s="310">
        <v>2020</v>
      </c>
      <c r="B451" s="208"/>
      <c r="C451" s="273">
        <v>0.78834849783333327</v>
      </c>
      <c r="D451" s="273">
        <v>5.3188000000000003E-3</v>
      </c>
      <c r="E451" s="273">
        <v>67.671583639999994</v>
      </c>
      <c r="F451" s="273">
        <v>3.5929631752219318</v>
      </c>
      <c r="G451" s="273">
        <v>0</v>
      </c>
      <c r="H451" s="273">
        <v>72.068214113055262</v>
      </c>
    </row>
    <row r="452" spans="1:10" x14ac:dyDescent="0.2">
      <c r="A452" s="271" t="s">
        <v>258</v>
      </c>
      <c r="B452" s="271"/>
      <c r="C452" s="272">
        <v>2.0883484978333335</v>
      </c>
      <c r="D452" s="272">
        <v>0.60531879999999993</v>
      </c>
      <c r="E452" s="272">
        <v>173.67158363999999</v>
      </c>
      <c r="F452" s="272">
        <v>7.5929631752219322</v>
      </c>
      <c r="G452" s="272">
        <v>0</v>
      </c>
      <c r="H452" s="272">
        <v>184.46821411305527</v>
      </c>
    </row>
    <row r="453" spans="1:10" x14ac:dyDescent="0.2">
      <c r="A453" s="208"/>
      <c r="B453" s="208"/>
      <c r="C453" s="273"/>
      <c r="D453" s="273"/>
      <c r="E453" s="273"/>
      <c r="F453" s="273"/>
      <c r="G453" s="273"/>
      <c r="H453" s="273"/>
    </row>
    <row r="454" spans="1:10" x14ac:dyDescent="0.2">
      <c r="A454" s="271" t="s">
        <v>259</v>
      </c>
      <c r="B454" s="271"/>
      <c r="C454" s="272">
        <v>0.3694497021666665</v>
      </c>
      <c r="D454" s="272">
        <v>0.49468120000000027</v>
      </c>
      <c r="E454" s="272">
        <v>154.16182069999999</v>
      </c>
      <c r="F454" s="272">
        <v>12.102036824778066</v>
      </c>
      <c r="G454" s="272">
        <v>0.23200000000000001</v>
      </c>
      <c r="H454" s="272">
        <v>167.35998842694471</v>
      </c>
    </row>
    <row r="461" spans="1:10" ht="15" x14ac:dyDescent="0.25">
      <c r="A461" s="46" t="s">
        <v>219</v>
      </c>
    </row>
    <row r="463" spans="1:10" ht="15" x14ac:dyDescent="0.2">
      <c r="A463" s="314" t="s">
        <v>25</v>
      </c>
      <c r="B463" s="358" t="s">
        <v>294</v>
      </c>
      <c r="C463" s="358" t="s">
        <v>295</v>
      </c>
      <c r="D463" s="358" t="s">
        <v>326</v>
      </c>
      <c r="E463" s="358" t="s">
        <v>327</v>
      </c>
      <c r="F463" s="358">
        <v>2020</v>
      </c>
      <c r="J463" s="45" t="s">
        <v>3</v>
      </c>
    </row>
    <row r="464" spans="1:10" x14ac:dyDescent="0.2">
      <c r="A464" s="208"/>
      <c r="B464" s="266"/>
      <c r="C464" s="327"/>
      <c r="D464" s="327"/>
      <c r="E464" s="327"/>
      <c r="F464" s="327"/>
    </row>
    <row r="465" spans="1:6" x14ac:dyDescent="0.2">
      <c r="A465" s="208" t="s">
        <v>88</v>
      </c>
      <c r="B465" s="339">
        <v>270.96531267</v>
      </c>
      <c r="C465" s="339">
        <v>325.61515875000003</v>
      </c>
      <c r="D465" s="339">
        <v>549.61620594999999</v>
      </c>
      <c r="E465" s="339">
        <v>657.67590225999993</v>
      </c>
      <c r="F465" s="339">
        <v>1230.7472970900003</v>
      </c>
    </row>
    <row r="466" spans="1:6" x14ac:dyDescent="0.2">
      <c r="A466" s="208" t="s">
        <v>260</v>
      </c>
      <c r="B466" s="339">
        <v>-17.153230900000004</v>
      </c>
      <c r="C466" s="339">
        <v>-22.981537360000001</v>
      </c>
      <c r="D466" s="339">
        <v>-34.523016760000004</v>
      </c>
      <c r="E466" s="339">
        <v>-49.592523990000004</v>
      </c>
      <c r="F466" s="339">
        <v>-63.358101810000029</v>
      </c>
    </row>
    <row r="467" spans="1:6" ht="25.5" x14ac:dyDescent="0.2">
      <c r="A467" s="347" t="s">
        <v>89</v>
      </c>
      <c r="B467" s="339">
        <v>2.91823E-3</v>
      </c>
      <c r="C467" s="339">
        <v>3.3006899999999998E-3</v>
      </c>
      <c r="D467" s="339">
        <v>5.6810810000000003E-2</v>
      </c>
      <c r="E467" s="339">
        <v>4.0938338899999991</v>
      </c>
      <c r="F467" s="339">
        <v>4.3503708799999998</v>
      </c>
    </row>
    <row r="468" spans="1:6" x14ac:dyDescent="0.2">
      <c r="A468" s="208" t="s">
        <v>90</v>
      </c>
      <c r="B468" s="339">
        <v>0</v>
      </c>
      <c r="C468" s="339">
        <v>-9.6922079999999994E-2</v>
      </c>
      <c r="D468" s="339">
        <v>0</v>
      </c>
      <c r="E468" s="339">
        <v>0.21440784000000004</v>
      </c>
      <c r="F468" s="339">
        <v>0.14413384000000001</v>
      </c>
    </row>
    <row r="469" spans="1:6" x14ac:dyDescent="0.2">
      <c r="A469" s="359" t="s">
        <v>91</v>
      </c>
      <c r="B469" s="360">
        <v>253.815</v>
      </c>
      <c r="C469" s="360">
        <v>302.54000000000002</v>
      </c>
      <c r="D469" s="360">
        <v>515.15</v>
      </c>
      <c r="E469" s="360">
        <v>612.39161999999999</v>
      </c>
      <c r="F469" s="360">
        <v>1171.8837000000001</v>
      </c>
    </row>
    <row r="470" spans="1:6" x14ac:dyDescent="0.2">
      <c r="A470" s="208"/>
      <c r="B470" s="266"/>
      <c r="C470" s="327"/>
      <c r="D470" s="266"/>
      <c r="E470" s="266"/>
      <c r="F470" s="327"/>
    </row>
    <row r="471" spans="1:6" x14ac:dyDescent="0.2">
      <c r="A471" s="208" t="s">
        <v>324</v>
      </c>
      <c r="B471" s="339">
        <v>16.973984560000002</v>
      </c>
      <c r="C471" s="339">
        <v>30.82297951</v>
      </c>
      <c r="D471" s="339">
        <v>36.276864539999998</v>
      </c>
      <c r="E471" s="339">
        <v>63.982061139999992</v>
      </c>
      <c r="F471" s="339">
        <v>120.51012882000001</v>
      </c>
    </row>
    <row r="472" spans="1:6" x14ac:dyDescent="0.2">
      <c r="A472" s="347" t="s">
        <v>325</v>
      </c>
      <c r="B472" s="339">
        <v>1.2854839</v>
      </c>
      <c r="C472" s="339">
        <v>1.0370204900000002</v>
      </c>
      <c r="D472" s="339">
        <v>2.3665270999999999</v>
      </c>
      <c r="E472" s="339">
        <v>2.1769225900000002</v>
      </c>
      <c r="F472" s="339">
        <v>0.12999996</v>
      </c>
    </row>
    <row r="473" spans="1:6" x14ac:dyDescent="0.2">
      <c r="A473" s="208" t="s">
        <v>92</v>
      </c>
      <c r="B473" s="339">
        <v>4.8085315399999997</v>
      </c>
      <c r="C473" s="339">
        <v>6.0629999999999997</v>
      </c>
      <c r="D473" s="339">
        <v>8.8886083599999992</v>
      </c>
      <c r="E473" s="339">
        <v>12.254016270000001</v>
      </c>
      <c r="F473" s="339">
        <v>24.184371219999999</v>
      </c>
    </row>
    <row r="474" spans="1:6" x14ac:dyDescent="0.2">
      <c r="A474" s="359" t="s">
        <v>93</v>
      </c>
      <c r="B474" s="360">
        <v>23.068000000000001</v>
      </c>
      <c r="C474" s="361">
        <v>37.923000000000002</v>
      </c>
      <c r="D474" s="361">
        <v>47.531999999999996</v>
      </c>
      <c r="E474" s="361">
        <v>78.412999999999982</v>
      </c>
      <c r="F474" s="361">
        <v>144.8245</v>
      </c>
    </row>
    <row r="475" spans="1:6" x14ac:dyDescent="0.2">
      <c r="A475" s="208"/>
      <c r="B475" s="362"/>
      <c r="C475" s="327"/>
      <c r="D475" s="266"/>
      <c r="E475" s="266"/>
      <c r="F475" s="327"/>
    </row>
    <row r="476" spans="1:6" ht="13.5" thickBot="1" x14ac:dyDescent="0.25">
      <c r="A476" s="340" t="s">
        <v>94</v>
      </c>
      <c r="B476" s="343">
        <v>230.74699999999999</v>
      </c>
      <c r="C476" s="343">
        <v>264.61700000000002</v>
      </c>
      <c r="D476" s="343">
        <v>467.61799999999999</v>
      </c>
      <c r="E476" s="343">
        <v>533.97861999999998</v>
      </c>
      <c r="F476" s="343">
        <v>1027.0592000000001</v>
      </c>
    </row>
    <row r="477" spans="1:6" x14ac:dyDescent="0.2">
      <c r="B477" s="180"/>
      <c r="C477" s="180"/>
      <c r="D477" s="180"/>
    </row>
    <row r="478" spans="1:6" ht="15" x14ac:dyDescent="0.25">
      <c r="A478" s="46" t="s">
        <v>220</v>
      </c>
    </row>
    <row r="481" spans="1:6" ht="15" x14ac:dyDescent="0.2">
      <c r="A481" s="314" t="s">
        <v>25</v>
      </c>
      <c r="B481" s="358" t="s">
        <v>294</v>
      </c>
      <c r="C481" s="358" t="s">
        <v>295</v>
      </c>
      <c r="D481" s="358" t="s">
        <v>326</v>
      </c>
      <c r="E481" s="358" t="s">
        <v>327</v>
      </c>
      <c r="F481" s="358">
        <v>2020</v>
      </c>
    </row>
    <row r="482" spans="1:6" x14ac:dyDescent="0.2">
      <c r="A482" s="208"/>
      <c r="B482" s="327"/>
      <c r="C482" s="327"/>
      <c r="D482" s="266"/>
      <c r="E482" s="327"/>
      <c r="F482" s="327"/>
    </row>
    <row r="483" spans="1:6" x14ac:dyDescent="0.2">
      <c r="A483" s="208" t="s">
        <v>95</v>
      </c>
      <c r="B483" s="339">
        <v>8.9106713099999997</v>
      </c>
      <c r="C483" s="339">
        <v>12.58468087</v>
      </c>
      <c r="D483" s="339">
        <v>18.282342749999998</v>
      </c>
      <c r="E483" s="339">
        <v>26.320458359999996</v>
      </c>
      <c r="F483" s="339">
        <v>48.228251040000004</v>
      </c>
    </row>
    <row r="484" spans="1:6" x14ac:dyDescent="0.2">
      <c r="A484" s="208" t="s">
        <v>96</v>
      </c>
      <c r="B484" s="339">
        <v>14.97482593999999</v>
      </c>
      <c r="C484" s="339">
        <v>27.9</v>
      </c>
      <c r="D484" s="339">
        <v>31.252531489999974</v>
      </c>
      <c r="E484" s="339">
        <v>32.743541640000004</v>
      </c>
      <c r="F484" s="339">
        <v>62.809257599999995</v>
      </c>
    </row>
    <row r="485" spans="1:6" x14ac:dyDescent="0.2">
      <c r="A485" s="359" t="s">
        <v>97</v>
      </c>
      <c r="B485" s="360">
        <v>23.88549724999999</v>
      </c>
      <c r="C485" s="360">
        <v>28.305</v>
      </c>
      <c r="D485" s="360">
        <v>49.534874239999972</v>
      </c>
      <c r="E485" s="360">
        <v>59.064</v>
      </c>
      <c r="F485" s="360">
        <v>111.03750864</v>
      </c>
    </row>
    <row r="486" spans="1:6" x14ac:dyDescent="0.2">
      <c r="A486" s="208"/>
      <c r="B486" s="266"/>
      <c r="C486" s="327"/>
      <c r="D486" s="266"/>
      <c r="E486" s="327"/>
      <c r="F486" s="327"/>
    </row>
    <row r="487" spans="1:6" x14ac:dyDescent="0.2">
      <c r="A487" s="208" t="s">
        <v>261</v>
      </c>
      <c r="B487" s="339">
        <v>1.7119178400000001</v>
      </c>
      <c r="C487" s="339">
        <v>1.6767029</v>
      </c>
      <c r="D487" s="339">
        <v>3.4238356800000003</v>
      </c>
      <c r="E487" s="339">
        <v>2.8754384399999999</v>
      </c>
      <c r="F487" s="339">
        <v>6.0336052699999998</v>
      </c>
    </row>
    <row r="488" spans="1:6" x14ac:dyDescent="0.2">
      <c r="A488" s="208" t="s">
        <v>98</v>
      </c>
      <c r="B488" s="331">
        <v>11.754029480000003</v>
      </c>
      <c r="C488" s="331">
        <v>10.622297099999999</v>
      </c>
      <c r="D488" s="331">
        <v>23.689136980000001</v>
      </c>
      <c r="E488" s="331">
        <v>19.139561560000001</v>
      </c>
      <c r="F488" s="331">
        <v>43.243887279999996</v>
      </c>
    </row>
    <row r="489" spans="1:6" x14ac:dyDescent="0.2">
      <c r="A489" s="359" t="s">
        <v>99</v>
      </c>
      <c r="B489" s="360">
        <v>13.465947320000003</v>
      </c>
      <c r="C489" s="360">
        <v>12.298999999999999</v>
      </c>
      <c r="D489" s="360">
        <v>27.112972660000001</v>
      </c>
      <c r="E489" s="360">
        <v>22.015000000000001</v>
      </c>
      <c r="F489" s="360">
        <v>49.277492549999998</v>
      </c>
    </row>
    <row r="490" spans="1:6" x14ac:dyDescent="0.2">
      <c r="A490" s="208"/>
      <c r="B490" s="362"/>
      <c r="C490" s="327"/>
      <c r="D490" s="266"/>
      <c r="E490" s="327"/>
      <c r="F490" s="327"/>
    </row>
    <row r="491" spans="1:6" ht="13.5" thickBot="1" x14ac:dyDescent="0.25">
      <c r="A491" s="340" t="s">
        <v>100</v>
      </c>
      <c r="B491" s="352">
        <v>10.419549929999986</v>
      </c>
      <c r="C491" s="352">
        <v>16.006</v>
      </c>
      <c r="D491" s="352">
        <v>22.421901579999972</v>
      </c>
      <c r="E491" s="352">
        <v>37.048999999999999</v>
      </c>
      <c r="F491" s="352">
        <v>61.760016090000001</v>
      </c>
    </row>
    <row r="492" spans="1:6" x14ac:dyDescent="0.2">
      <c r="B492" s="180"/>
      <c r="C492" s="180"/>
      <c r="D492" s="180"/>
    </row>
    <row r="493" spans="1:6" x14ac:dyDescent="0.2">
      <c r="B493" s="180"/>
      <c r="C493" s="180"/>
      <c r="D493" s="180"/>
    </row>
    <row r="494" spans="1:6" ht="15" x14ac:dyDescent="0.25">
      <c r="A494" s="46" t="s">
        <v>221</v>
      </c>
    </row>
    <row r="497" spans="1:6" ht="15" x14ac:dyDescent="0.2">
      <c r="A497" s="314" t="s">
        <v>25</v>
      </c>
      <c r="B497" s="358" t="s">
        <v>294</v>
      </c>
      <c r="C497" s="358" t="s">
        <v>295</v>
      </c>
      <c r="D497" s="358" t="s">
        <v>326</v>
      </c>
      <c r="E497" s="358" t="s">
        <v>327</v>
      </c>
      <c r="F497" s="358">
        <v>2020</v>
      </c>
    </row>
    <row r="498" spans="1:6" x14ac:dyDescent="0.2">
      <c r="A498" s="208"/>
      <c r="B498" s="266"/>
      <c r="C498" s="327"/>
      <c r="D498" s="266"/>
      <c r="E498" s="327"/>
      <c r="F498" s="327"/>
    </row>
    <row r="499" spans="1:6" x14ac:dyDescent="0.2">
      <c r="A499" s="208" t="s">
        <v>101</v>
      </c>
      <c r="B499" s="339">
        <v>8.8369235200000009</v>
      </c>
      <c r="C499" s="339">
        <v>5.3</v>
      </c>
      <c r="D499" s="339">
        <v>15.65441584</v>
      </c>
      <c r="E499" s="339">
        <v>9.6</v>
      </c>
      <c r="F499" s="339">
        <v>22.713254639999999</v>
      </c>
    </row>
    <row r="500" spans="1:6" x14ac:dyDescent="0.2">
      <c r="A500" s="208" t="s">
        <v>102</v>
      </c>
      <c r="B500" s="339">
        <v>20.64186892</v>
      </c>
      <c r="C500" s="339">
        <v>20.100000000000001</v>
      </c>
      <c r="D500" s="339">
        <v>39.442916709999999</v>
      </c>
      <c r="E500" s="339">
        <v>39.1</v>
      </c>
      <c r="F500" s="339">
        <v>73.994211209999989</v>
      </c>
    </row>
    <row r="501" spans="1:6" x14ac:dyDescent="0.2">
      <c r="A501" s="208" t="s">
        <v>103</v>
      </c>
      <c r="B501" s="339">
        <v>9.0583225499999926</v>
      </c>
      <c r="C501" s="339">
        <v>9.3000000000000007</v>
      </c>
      <c r="D501" s="339">
        <v>16.963798290000007</v>
      </c>
      <c r="E501" s="339">
        <v>15.5</v>
      </c>
      <c r="F501" s="339">
        <v>32.179520229999994</v>
      </c>
    </row>
    <row r="502" spans="1:6" x14ac:dyDescent="0.2">
      <c r="A502" s="359" t="s">
        <v>104</v>
      </c>
      <c r="B502" s="360">
        <v>38.537114989999992</v>
      </c>
      <c r="C502" s="360">
        <v>34.700000000000003</v>
      </c>
      <c r="D502" s="360">
        <v>72.061130840000004</v>
      </c>
      <c r="E502" s="360">
        <v>64.100000000000009</v>
      </c>
      <c r="F502" s="360">
        <v>128.88698607999999</v>
      </c>
    </row>
    <row r="503" spans="1:6" x14ac:dyDescent="0.2">
      <c r="B503" s="180"/>
      <c r="C503" s="180"/>
      <c r="D503" s="180"/>
    </row>
    <row r="504" spans="1:6" ht="15" x14ac:dyDescent="0.25">
      <c r="A504" s="46" t="s">
        <v>222</v>
      </c>
    </row>
    <row r="506" spans="1:6" ht="15" x14ac:dyDescent="0.25">
      <c r="A506" s="46" t="s">
        <v>223</v>
      </c>
      <c r="B506" s="46"/>
    </row>
    <row r="508" spans="1:6" ht="15" x14ac:dyDescent="0.2">
      <c r="A508" s="314" t="s">
        <v>25</v>
      </c>
      <c r="B508" s="358" t="s">
        <v>294</v>
      </c>
      <c r="C508" s="358" t="s">
        <v>295</v>
      </c>
      <c r="D508" s="358" t="s">
        <v>326</v>
      </c>
      <c r="E508" s="358" t="s">
        <v>327</v>
      </c>
      <c r="F508" s="358">
        <v>2020</v>
      </c>
    </row>
    <row r="509" spans="1:6" x14ac:dyDescent="0.2">
      <c r="A509" s="208"/>
      <c r="B509" s="266"/>
      <c r="C509" s="327"/>
      <c r="D509" s="266"/>
      <c r="E509" s="327"/>
      <c r="F509" s="327"/>
    </row>
    <row r="510" spans="1:6" x14ac:dyDescent="0.2">
      <c r="A510" s="208" t="s">
        <v>187</v>
      </c>
      <c r="B510" s="363">
        <v>0</v>
      </c>
      <c r="C510" s="339">
        <v>0</v>
      </c>
      <c r="D510" s="363"/>
      <c r="E510" s="339"/>
      <c r="F510" s="339">
        <v>0</v>
      </c>
    </row>
    <row r="511" spans="1:6" x14ac:dyDescent="0.2">
      <c r="A511" s="208" t="s">
        <v>105</v>
      </c>
      <c r="B511" s="339">
        <v>0.32874775000000001</v>
      </c>
      <c r="C511" s="339">
        <v>1.2</v>
      </c>
      <c r="D511" s="339">
        <v>0.40424775000000002</v>
      </c>
      <c r="E511" s="339">
        <v>2.6</v>
      </c>
      <c r="F511" s="339">
        <v>4.1625648100000001</v>
      </c>
    </row>
    <row r="512" spans="1:6" x14ac:dyDescent="0.2">
      <c r="A512" s="208" t="s">
        <v>106</v>
      </c>
      <c r="B512" s="339">
        <v>6.0161507300000006</v>
      </c>
      <c r="C512" s="339">
        <v>4.5</v>
      </c>
      <c r="D512" s="339">
        <v>9.0622115000000001</v>
      </c>
      <c r="E512" s="339">
        <v>9.1999999999999993</v>
      </c>
      <c r="F512" s="339">
        <v>13.572746269999998</v>
      </c>
    </row>
    <row r="513" spans="1:7" x14ac:dyDescent="0.2">
      <c r="A513" s="208" t="s">
        <v>107</v>
      </c>
      <c r="B513" s="339">
        <v>0.16239708000000003</v>
      </c>
      <c r="C513" s="339">
        <v>0.5</v>
      </c>
      <c r="D513" s="339">
        <v>0.65033877000000007</v>
      </c>
      <c r="E513" s="339">
        <v>1</v>
      </c>
      <c r="F513" s="339">
        <v>2.1091849499999999</v>
      </c>
    </row>
    <row r="514" spans="1:7" x14ac:dyDescent="0.2">
      <c r="A514" s="208" t="s">
        <v>108</v>
      </c>
      <c r="B514" s="331">
        <v>2.7470309100000003</v>
      </c>
      <c r="C514" s="331">
        <v>5.7</v>
      </c>
      <c r="D514" s="331">
        <v>7.42176188</v>
      </c>
      <c r="E514" s="331">
        <v>13.3</v>
      </c>
      <c r="F514" s="339">
        <v>22.955503970000002</v>
      </c>
    </row>
    <row r="515" spans="1:7" x14ac:dyDescent="0.2">
      <c r="A515" s="359" t="s">
        <v>109</v>
      </c>
      <c r="B515" s="360">
        <v>9.2543264700000005</v>
      </c>
      <c r="C515" s="361">
        <v>11.9</v>
      </c>
      <c r="D515" s="361">
        <v>17.538559899999999</v>
      </c>
      <c r="E515" s="361">
        <v>26.200000000000003</v>
      </c>
      <c r="F515" s="361">
        <v>42.8</v>
      </c>
    </row>
    <row r="516" spans="1:7" x14ac:dyDescent="0.2">
      <c r="B516" s="180"/>
      <c r="C516" s="180"/>
      <c r="D516" s="180"/>
    </row>
    <row r="517" spans="1:7" ht="15" x14ac:dyDescent="0.25">
      <c r="A517" s="46" t="s">
        <v>229</v>
      </c>
      <c r="B517" s="77"/>
      <c r="C517" s="75"/>
      <c r="D517" s="75"/>
      <c r="E517" s="75"/>
      <c r="F517" s="77"/>
    </row>
    <row r="519" spans="1:7" ht="15" x14ac:dyDescent="0.25">
      <c r="A519" s="46" t="s">
        <v>174</v>
      </c>
      <c r="B519" s="46"/>
    </row>
    <row r="521" spans="1:7" ht="237" customHeight="1" x14ac:dyDescent="0.2">
      <c r="A521" s="384" t="s">
        <v>328</v>
      </c>
      <c r="B521" s="384"/>
      <c r="C521" s="384"/>
      <c r="D521" s="384"/>
      <c r="E521" s="384"/>
      <c r="F521" s="384"/>
      <c r="G521" s="384"/>
    </row>
    <row r="522" spans="1:7" ht="15" x14ac:dyDescent="0.25">
      <c r="A522" s="46" t="s">
        <v>289</v>
      </c>
    </row>
    <row r="524" spans="1:7" ht="12" customHeight="1" x14ac:dyDescent="0.2"/>
    <row r="525" spans="1:7" ht="12" customHeight="1" x14ac:dyDescent="0.2">
      <c r="A525" s="384" t="s">
        <v>329</v>
      </c>
      <c r="B525" s="384"/>
      <c r="C525" s="384"/>
      <c r="D525" s="384"/>
      <c r="E525" s="384"/>
      <c r="F525" s="384"/>
      <c r="G525" s="384"/>
    </row>
    <row r="526" spans="1:7" ht="21.75" customHeight="1" x14ac:dyDescent="0.2">
      <c r="A526" s="384"/>
      <c r="B526" s="384"/>
      <c r="C526" s="384"/>
      <c r="D526" s="384"/>
      <c r="E526" s="384"/>
      <c r="F526" s="384"/>
      <c r="G526" s="384"/>
    </row>
    <row r="527" spans="1:7" ht="12" customHeight="1" x14ac:dyDescent="0.2"/>
    <row r="528" spans="1:7" x14ac:dyDescent="0.2">
      <c r="A528" s="384"/>
      <c r="B528" s="384"/>
      <c r="C528" s="384"/>
      <c r="D528" s="384"/>
      <c r="E528" s="384"/>
      <c r="F528" s="384"/>
      <c r="G528" s="384"/>
    </row>
    <row r="529" spans="1:7" ht="15" x14ac:dyDescent="0.25">
      <c r="A529" s="46" t="s">
        <v>290</v>
      </c>
    </row>
    <row r="531" spans="1:7" ht="85.5" customHeight="1" x14ac:dyDescent="0.2">
      <c r="A531" s="384" t="s">
        <v>330</v>
      </c>
      <c r="B531" s="384"/>
      <c r="C531" s="384"/>
      <c r="D531" s="384"/>
      <c r="E531" s="384"/>
      <c r="F531" s="384"/>
      <c r="G531" s="384"/>
    </row>
    <row r="533" spans="1:7" ht="15" x14ac:dyDescent="0.25">
      <c r="A533" s="276" t="s">
        <v>292</v>
      </c>
    </row>
    <row r="534" spans="1:7" ht="15" x14ac:dyDescent="0.25">
      <c r="A534" s="46"/>
    </row>
    <row r="535" spans="1:7" ht="69.75" customHeight="1" x14ac:dyDescent="0.2">
      <c r="A535" s="384" t="s">
        <v>331</v>
      </c>
      <c r="B535" s="384"/>
      <c r="C535" s="384"/>
      <c r="D535" s="384"/>
      <c r="E535" s="384"/>
      <c r="F535" s="384"/>
      <c r="G535" s="384"/>
    </row>
    <row r="536" spans="1:7" ht="15" x14ac:dyDescent="0.25">
      <c r="A536" s="46"/>
    </row>
    <row r="537" spans="1:7" ht="30" x14ac:dyDescent="0.2">
      <c r="A537" s="356" t="s">
        <v>225</v>
      </c>
      <c r="B537" s="358" t="s">
        <v>295</v>
      </c>
      <c r="C537" s="364" t="s">
        <v>333</v>
      </c>
      <c r="D537" s="358" t="s">
        <v>262</v>
      </c>
      <c r="E537" s="358" t="s">
        <v>327</v>
      </c>
      <c r="F537" s="364" t="s">
        <v>334</v>
      </c>
      <c r="G537" s="358" t="s">
        <v>262</v>
      </c>
    </row>
    <row r="538" spans="1:7" x14ac:dyDescent="0.2">
      <c r="A538" s="365" t="s">
        <v>45</v>
      </c>
      <c r="B538" s="366">
        <v>302.54000000000002</v>
      </c>
      <c r="C538" s="366">
        <v>317.10000000000002</v>
      </c>
      <c r="D538" s="366">
        <v>-14.560000000000002</v>
      </c>
      <c r="E538" s="273">
        <v>612.39200000000005</v>
      </c>
      <c r="F538" s="367">
        <v>643.5</v>
      </c>
      <c r="G538" s="366">
        <v>-31.107999999999947</v>
      </c>
    </row>
    <row r="539" spans="1:7" x14ac:dyDescent="0.2">
      <c r="A539" s="365" t="s">
        <v>144</v>
      </c>
      <c r="B539" s="368">
        <v>-37.923000000000002</v>
      </c>
      <c r="C539" s="366">
        <v>-37.923000000000002</v>
      </c>
      <c r="D539" s="366">
        <v>0</v>
      </c>
      <c r="E539" s="273">
        <v>-78.412999999999997</v>
      </c>
      <c r="F539" s="367">
        <v>-78.412999999999997</v>
      </c>
      <c r="G539" s="366">
        <v>0</v>
      </c>
    </row>
    <row r="540" spans="1:7" x14ac:dyDescent="0.2">
      <c r="A540" s="369" t="s">
        <v>94</v>
      </c>
      <c r="B540" s="370">
        <v>264.61700000000002</v>
      </c>
      <c r="C540" s="371">
        <v>279.17700000000002</v>
      </c>
      <c r="D540" s="371">
        <v>-14.560000000000002</v>
      </c>
      <c r="E540" s="371">
        <v>533.97900000000004</v>
      </c>
      <c r="F540" s="371">
        <v>565.08699999999999</v>
      </c>
      <c r="G540" s="371">
        <v>-31.107999999999947</v>
      </c>
    </row>
    <row r="541" spans="1:7" ht="15" x14ac:dyDescent="0.25">
      <c r="A541" s="372"/>
      <c r="B541" s="208"/>
      <c r="C541" s="373"/>
      <c r="D541" s="373"/>
      <c r="E541" s="273"/>
      <c r="F541" s="367"/>
      <c r="G541" s="374"/>
    </row>
    <row r="542" spans="1:7" x14ac:dyDescent="0.2">
      <c r="A542" s="365" t="s">
        <v>46</v>
      </c>
      <c r="B542" s="273">
        <v>28.305</v>
      </c>
      <c r="C542" s="373">
        <v>36.700000000000003</v>
      </c>
      <c r="D542" s="374">
        <v>-8.3950000000000031</v>
      </c>
      <c r="E542" s="273">
        <v>59.064</v>
      </c>
      <c r="F542" s="367">
        <v>77.5</v>
      </c>
      <c r="G542" s="374">
        <v>-18.436</v>
      </c>
    </row>
    <row r="543" spans="1:7" x14ac:dyDescent="0.2">
      <c r="A543" s="365" t="s">
        <v>145</v>
      </c>
      <c r="B543" s="273">
        <v>-12.298999999999999</v>
      </c>
      <c r="C543" s="373">
        <v>-35.299999999999997</v>
      </c>
      <c r="D543" s="374">
        <v>23.000999999999998</v>
      </c>
      <c r="E543" s="273">
        <v>-22.015000000000001</v>
      </c>
      <c r="F543" s="367">
        <v>-71.599999999999994</v>
      </c>
      <c r="G543" s="374">
        <v>49.584999999999994</v>
      </c>
    </row>
    <row r="544" spans="1:7" x14ac:dyDescent="0.2">
      <c r="A544" s="369" t="s">
        <v>100</v>
      </c>
      <c r="B544" s="370">
        <v>16.006</v>
      </c>
      <c r="C544" s="371">
        <v>1.4000000000000057</v>
      </c>
      <c r="D544" s="371">
        <v>14.605999999999995</v>
      </c>
      <c r="E544" s="371">
        <v>37.048999999999999</v>
      </c>
      <c r="F544" s="371">
        <v>5.9000000000000057</v>
      </c>
      <c r="G544" s="371">
        <v>31.148999999999994</v>
      </c>
    </row>
    <row r="545" spans="1:11" ht="15" x14ac:dyDescent="0.25">
      <c r="A545" s="372"/>
      <c r="B545" s="208"/>
      <c r="C545" s="373"/>
      <c r="D545" s="373"/>
      <c r="E545" s="273"/>
      <c r="F545" s="367"/>
      <c r="G545" s="374"/>
    </row>
    <row r="546" spans="1:11" x14ac:dyDescent="0.2">
      <c r="A546" s="375" t="s">
        <v>146</v>
      </c>
      <c r="B546" s="273">
        <v>5.54</v>
      </c>
      <c r="C546" s="376">
        <v>5.54</v>
      </c>
      <c r="D546" s="377">
        <v>0</v>
      </c>
      <c r="E546" s="273">
        <v>5.6970000000000001</v>
      </c>
      <c r="F546" s="367">
        <v>5.6970000000000001</v>
      </c>
      <c r="G546" s="378">
        <v>0</v>
      </c>
      <c r="K546" s="45" t="s">
        <v>3</v>
      </c>
    </row>
    <row r="547" spans="1:11" x14ac:dyDescent="0.2">
      <c r="A547" s="369" t="s">
        <v>147</v>
      </c>
      <c r="B547" s="370">
        <v>286.16300000000001</v>
      </c>
      <c r="C547" s="371">
        <v>286.16300000000001</v>
      </c>
      <c r="D547" s="377">
        <v>0</v>
      </c>
      <c r="E547" s="370">
        <v>576.72500000000002</v>
      </c>
      <c r="F547" s="371">
        <v>576.72500000000002</v>
      </c>
      <c r="G547" s="378">
        <v>0</v>
      </c>
    </row>
    <row r="550" spans="1:11" ht="15" x14ac:dyDescent="0.25">
      <c r="A550" s="46" t="s">
        <v>291</v>
      </c>
    </row>
    <row r="552" spans="1:11" ht="15" x14ac:dyDescent="0.25">
      <c r="A552" s="46" t="s">
        <v>175</v>
      </c>
      <c r="B552" s="46"/>
    </row>
    <row r="553" spans="1:11" ht="12" customHeight="1" x14ac:dyDescent="0.2"/>
    <row r="554" spans="1:11" ht="70.5" customHeight="1" x14ac:dyDescent="0.2">
      <c r="A554" s="384" t="s">
        <v>332</v>
      </c>
      <c r="B554" s="384"/>
      <c r="C554" s="384"/>
      <c r="D554" s="384"/>
      <c r="E554" s="384"/>
      <c r="F554" s="384"/>
      <c r="G554" s="384"/>
    </row>
    <row r="555" spans="1:11" x14ac:dyDescent="0.2">
      <c r="A555" s="384"/>
      <c r="B555" s="384"/>
      <c r="C555" s="384"/>
      <c r="D555" s="384"/>
      <c r="E555" s="384"/>
      <c r="F555" s="384"/>
      <c r="G555" s="384"/>
    </row>
  </sheetData>
  <mergeCells count="46">
    <mergeCell ref="A525:G526"/>
    <mergeCell ref="H33:H34"/>
    <mergeCell ref="B39:D39"/>
    <mergeCell ref="G39:G40"/>
    <mergeCell ref="H39:H40"/>
    <mergeCell ref="B45:D45"/>
    <mergeCell ref="G45:G46"/>
    <mergeCell ref="H45:H46"/>
    <mergeCell ref="A5:G5"/>
    <mergeCell ref="A25:G25"/>
    <mergeCell ref="B33:D33"/>
    <mergeCell ref="G33:G34"/>
    <mergeCell ref="B77:D77"/>
    <mergeCell ref="G77:G78"/>
    <mergeCell ref="B72:D72"/>
    <mergeCell ref="G72:G73"/>
    <mergeCell ref="G51:G52"/>
    <mergeCell ref="A9:E9"/>
    <mergeCell ref="A521:G521"/>
    <mergeCell ref="A349:D349"/>
    <mergeCell ref="B92:D92"/>
    <mergeCell ref="G92:G93"/>
    <mergeCell ref="B82:D82"/>
    <mergeCell ref="A339:D339"/>
    <mergeCell ref="B97:D97"/>
    <mergeCell ref="G97:G98"/>
    <mergeCell ref="B51:D51"/>
    <mergeCell ref="G82:G83"/>
    <mergeCell ref="B102:D102"/>
    <mergeCell ref="G102:G103"/>
    <mergeCell ref="H51:H52"/>
    <mergeCell ref="B57:D57"/>
    <mergeCell ref="G57:G58"/>
    <mergeCell ref="H57:H58"/>
    <mergeCell ref="A555:G555"/>
    <mergeCell ref="A554:G554"/>
    <mergeCell ref="A535:G535"/>
    <mergeCell ref="A331:E331"/>
    <mergeCell ref="A531:G531"/>
    <mergeCell ref="A528:G528"/>
    <mergeCell ref="H72:H73"/>
    <mergeCell ref="H77:H78"/>
    <mergeCell ref="H82:H83"/>
    <mergeCell ref="H92:H93"/>
    <mergeCell ref="H97:H98"/>
    <mergeCell ref="H102:H103"/>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V96"/>
  <sheetViews>
    <sheetView showGridLines="0" tabSelected="1" zoomScale="90" zoomScaleNormal="90" workbookViewId="0">
      <pane ySplit="3" topLeftCell="A4" activePane="bottomLeft" state="frozen"/>
      <selection pane="bottomLeft" activeCell="A19" sqref="A19"/>
    </sheetView>
  </sheetViews>
  <sheetFormatPr baseColWidth="10" defaultColWidth="11.42578125" defaultRowHeight="15" x14ac:dyDescent="0.25"/>
  <cols>
    <col min="1" max="1" width="64.28515625" customWidth="1"/>
    <col min="2" max="2" width="12.85546875" customWidth="1"/>
    <col min="3" max="3" width="12.85546875" style="193" customWidth="1"/>
    <col min="5" max="5" width="11.42578125" style="193"/>
    <col min="6" max="6" width="11.7109375" bestFit="1" customWidth="1"/>
    <col min="7" max="7" width="13.5703125" bestFit="1" customWidth="1"/>
    <col min="8" max="8" width="13.85546875" bestFit="1" customWidth="1"/>
    <col min="12" max="13" width="13.28515625" bestFit="1" customWidth="1"/>
    <col min="14" max="14" width="11.7109375" bestFit="1" customWidth="1"/>
    <col min="15" max="15" width="20.5703125" bestFit="1" customWidth="1"/>
    <col min="16" max="16" width="13.5703125" bestFit="1" customWidth="1"/>
  </cols>
  <sheetData>
    <row r="1" spans="1:10" x14ac:dyDescent="0.25">
      <c r="A1" s="2" t="s">
        <v>7</v>
      </c>
      <c r="B1" s="192"/>
      <c r="C1" s="192"/>
      <c r="D1" s="192"/>
      <c r="E1" s="192"/>
      <c r="F1" s="110"/>
    </row>
    <row r="2" spans="1:10" x14ac:dyDescent="0.25">
      <c r="A2" s="1"/>
      <c r="B2" s="191" t="s">
        <v>2</v>
      </c>
      <c r="C2" s="191" t="s">
        <v>142</v>
      </c>
      <c r="D2" s="191" t="s">
        <v>2</v>
      </c>
      <c r="E2" s="191" t="s">
        <v>0</v>
      </c>
      <c r="F2" s="191" t="s">
        <v>0</v>
      </c>
    </row>
    <row r="3" spans="1:10" x14ac:dyDescent="0.25">
      <c r="A3" s="5" t="s">
        <v>117</v>
      </c>
      <c r="B3" s="197">
        <v>2021</v>
      </c>
      <c r="C3" s="197">
        <v>2021</v>
      </c>
      <c r="D3" s="197">
        <v>2020</v>
      </c>
      <c r="E3" s="197">
        <v>2020</v>
      </c>
      <c r="F3" s="197">
        <v>2019</v>
      </c>
    </row>
    <row r="4" spans="1:10" x14ac:dyDescent="0.25">
      <c r="B4" s="110"/>
      <c r="C4" s="110"/>
      <c r="D4" s="110"/>
      <c r="E4" s="110"/>
      <c r="F4" s="110"/>
    </row>
    <row r="5" spans="1:10" x14ac:dyDescent="0.25">
      <c r="A5" s="2" t="s">
        <v>4</v>
      </c>
      <c r="B5" s="110"/>
      <c r="C5" s="110"/>
      <c r="D5" s="110"/>
      <c r="E5" s="110"/>
      <c r="F5" s="110"/>
    </row>
    <row r="6" spans="1:10" x14ac:dyDescent="0.25">
      <c r="B6" s="110"/>
      <c r="C6" s="110"/>
      <c r="D6" s="110"/>
      <c r="E6" s="110"/>
      <c r="F6" s="110"/>
    </row>
    <row r="7" spans="1:10" x14ac:dyDescent="0.25">
      <c r="A7" s="1" t="s">
        <v>6</v>
      </c>
      <c r="B7" s="198">
        <v>50.007577949999899</v>
      </c>
      <c r="C7" s="198">
        <v>62.719054150000005</v>
      </c>
      <c r="D7" s="218">
        <v>77.01678883999999</v>
      </c>
      <c r="E7" s="105">
        <v>262.79554744000012</v>
      </c>
      <c r="F7" s="105">
        <v>202.87351100240298</v>
      </c>
      <c r="G7" s="3"/>
    </row>
    <row r="8" spans="1:10" x14ac:dyDescent="0.25">
      <c r="A8" s="1" t="s">
        <v>15</v>
      </c>
      <c r="B8" s="198">
        <v>-3.2860834400000001</v>
      </c>
      <c r="C8" s="198">
        <v>-3.80666656</v>
      </c>
      <c r="D8" s="198">
        <v>-0.99531250000000004</v>
      </c>
      <c r="E8" s="105">
        <v>-9.2851035000000017</v>
      </c>
      <c r="F8" s="105">
        <v>-2.886441</v>
      </c>
      <c r="G8" s="3"/>
    </row>
    <row r="9" spans="1:10" x14ac:dyDescent="0.25">
      <c r="A9" s="1" t="s">
        <v>17</v>
      </c>
      <c r="B9" s="104">
        <v>2011.696459795</v>
      </c>
      <c r="C9" s="104">
        <v>1957.872940405</v>
      </c>
      <c r="D9" s="218">
        <v>1888.29872346</v>
      </c>
      <c r="E9" s="105">
        <v>1595.6279264335901</v>
      </c>
      <c r="F9" s="105">
        <v>1690.1026636812016</v>
      </c>
      <c r="G9" s="3"/>
    </row>
    <row r="10" spans="1:10" x14ac:dyDescent="0.25">
      <c r="A10" s="5" t="s">
        <v>188</v>
      </c>
      <c r="B10" s="106"/>
      <c r="C10" s="106"/>
      <c r="D10" s="218"/>
      <c r="E10" s="106"/>
      <c r="F10" s="106">
        <v>18</v>
      </c>
      <c r="G10" s="3"/>
    </row>
    <row r="11" spans="1:10" x14ac:dyDescent="0.25">
      <c r="A11" s="195" t="s">
        <v>246</v>
      </c>
      <c r="B11" s="106"/>
      <c r="C11" s="106"/>
      <c r="D11" s="218"/>
      <c r="E11" s="106">
        <v>37.512749999999997</v>
      </c>
      <c r="F11" s="106"/>
      <c r="G11" s="3"/>
      <c r="J11" t="s">
        <v>3</v>
      </c>
    </row>
    <row r="12" spans="1:10" x14ac:dyDescent="0.25">
      <c r="A12" s="4" t="s">
        <v>5</v>
      </c>
      <c r="B12" s="107">
        <f>(B7+B8)/B9*4</f>
        <v>9.2899690273871655E-2</v>
      </c>
      <c r="C12" s="107">
        <f>(C7+C8)/C9*4</f>
        <v>0.12035998123108757</v>
      </c>
      <c r="D12" s="107">
        <f>(D7+D8)/D9*4</f>
        <v>0.16103697025373828</v>
      </c>
      <c r="E12" s="107" t="s">
        <v>115</v>
      </c>
      <c r="F12" s="107">
        <f>(F7+F8)/F9</f>
        <v>0.11832835619986093</v>
      </c>
      <c r="G12" s="80"/>
      <c r="H12" s="101"/>
    </row>
    <row r="13" spans="1:10" x14ac:dyDescent="0.25">
      <c r="A13" s="204" t="s">
        <v>247</v>
      </c>
      <c r="B13" s="108">
        <f>(B7+B8+B10)/B9*4</f>
        <v>9.2899690273871655E-2</v>
      </c>
      <c r="C13" s="108">
        <f>(C7+C8+C10)/C9*4</f>
        <v>0.12035998123108757</v>
      </c>
      <c r="D13" s="108">
        <f>(D7+D8+D10+D11)/D9*4</f>
        <v>0.16103697025373828</v>
      </c>
      <c r="E13" s="108">
        <f>(E7+E10+E8+E11)/E9</f>
        <v>0.18238787947919038</v>
      </c>
      <c r="F13" s="108">
        <f>(F7+F10+F8)/F9</f>
        <v>0.12897859679577497</v>
      </c>
    </row>
    <row r="14" spans="1:10" x14ac:dyDescent="0.25">
      <c r="A14" s="5"/>
      <c r="B14" s="109"/>
      <c r="C14" s="109"/>
      <c r="D14" s="109"/>
      <c r="E14" s="109"/>
      <c r="F14" s="109"/>
    </row>
    <row r="15" spans="1:10" x14ac:dyDescent="0.25">
      <c r="A15" s="2" t="s">
        <v>13</v>
      </c>
      <c r="B15" s="110"/>
      <c r="C15" s="110"/>
      <c r="D15" s="110"/>
      <c r="E15" s="110"/>
      <c r="F15" s="110"/>
    </row>
    <row r="16" spans="1:10" x14ac:dyDescent="0.25">
      <c r="B16" s="110"/>
      <c r="C16" s="110"/>
      <c r="D16" s="110"/>
      <c r="E16" s="110"/>
      <c r="F16" s="110"/>
    </row>
    <row r="17" spans="1:8" x14ac:dyDescent="0.25">
      <c r="A17" s="1" t="s">
        <v>8</v>
      </c>
      <c r="B17" s="111">
        <v>108.43212876999999</v>
      </c>
      <c r="C17" s="111">
        <v>98.312411879999999</v>
      </c>
      <c r="D17" s="111">
        <v>100.35877119</v>
      </c>
      <c r="E17" s="103">
        <v>387.57512836000001</v>
      </c>
      <c r="F17" s="103">
        <v>441.70194270000002</v>
      </c>
    </row>
    <row r="18" spans="1:8" x14ac:dyDescent="0.25">
      <c r="A18" s="1" t="s">
        <v>9</v>
      </c>
      <c r="B18" s="111">
        <v>240.78116320000001</v>
      </c>
      <c r="C18" s="111">
        <v>255.79852575999999</v>
      </c>
      <c r="D18" s="111">
        <v>286.16191694000003</v>
      </c>
      <c r="E18" s="103">
        <v>1100.4005568800001</v>
      </c>
      <c r="F18" s="103">
        <v>1175.55740797</v>
      </c>
    </row>
    <row r="19" spans="1:8" x14ac:dyDescent="0.25">
      <c r="A19" s="5" t="s">
        <v>11</v>
      </c>
      <c r="B19" s="111">
        <v>8.8369235200000009</v>
      </c>
      <c r="C19" s="111">
        <v>6.8174923200000004</v>
      </c>
      <c r="D19" s="111">
        <v>5.3013298700000009</v>
      </c>
      <c r="E19" s="98">
        <v>22.713254639999999</v>
      </c>
      <c r="F19" s="98">
        <v>83.99635462000002</v>
      </c>
    </row>
    <row r="20" spans="1:8" x14ac:dyDescent="0.25">
      <c r="A20" s="4" t="s">
        <v>10</v>
      </c>
      <c r="B20" s="107">
        <f>B17/B18</f>
        <v>0.45033476592989558</v>
      </c>
      <c r="C20" s="107">
        <f>C17/C18</f>
        <v>0.38433533417718163</v>
      </c>
      <c r="D20" s="112">
        <f>D17/D18</f>
        <v>0.35070624443378456</v>
      </c>
      <c r="E20" s="112">
        <f>E17/E18</f>
        <v>0.35221277010155633</v>
      </c>
      <c r="F20" s="112">
        <f>F17/F18</f>
        <v>0.37573830057585089</v>
      </c>
      <c r="G20" s="80"/>
    </row>
    <row r="21" spans="1:8" x14ac:dyDescent="0.25">
      <c r="A21" s="6" t="s">
        <v>114</v>
      </c>
      <c r="B21" s="113">
        <f>(B17-B19)/B18</f>
        <v>0.41363370758066009</v>
      </c>
      <c r="C21" s="113">
        <f>(C17-C19)/C18</f>
        <v>0.35768352959877514</v>
      </c>
      <c r="D21" s="113">
        <f>(D17-D19)/D18</f>
        <v>0.33218061416582845</v>
      </c>
      <c r="E21" s="113">
        <f>(E17-E19)/E18</f>
        <v>0.3315718730227693</v>
      </c>
      <c r="F21" s="113">
        <f>(F17-F19)/F18</f>
        <v>0.30428593759423495</v>
      </c>
      <c r="G21" s="80"/>
    </row>
    <row r="22" spans="1:8" x14ac:dyDescent="0.25">
      <c r="A22" s="1"/>
      <c r="B22" s="110"/>
      <c r="C22" s="110"/>
      <c r="D22" s="110"/>
      <c r="E22" s="200"/>
      <c r="F22" s="110"/>
    </row>
    <row r="23" spans="1:8" x14ac:dyDescent="0.25">
      <c r="A23" s="2" t="s">
        <v>14</v>
      </c>
      <c r="B23" s="110"/>
      <c r="C23" s="110"/>
      <c r="D23" s="110"/>
      <c r="E23" s="200"/>
      <c r="F23" s="110"/>
    </row>
    <row r="24" spans="1:8" x14ac:dyDescent="0.25">
      <c r="B24" s="110"/>
      <c r="C24" s="110"/>
      <c r="D24" s="110"/>
      <c r="E24" s="110"/>
      <c r="F24" s="110"/>
    </row>
    <row r="25" spans="1:8" x14ac:dyDescent="0.25">
      <c r="A25" s="1" t="s">
        <v>6</v>
      </c>
      <c r="B25" s="103">
        <v>50.007577949999899</v>
      </c>
      <c r="C25" s="103">
        <v>62.719054150000005</v>
      </c>
      <c r="D25" s="103">
        <v>77.016788839999947</v>
      </c>
      <c r="E25" s="104">
        <v>262.79554744000012</v>
      </c>
      <c r="F25" s="104">
        <v>202.87351100240298</v>
      </c>
      <c r="G25" s="24"/>
      <c r="H25" s="104"/>
    </row>
    <row r="26" spans="1:8" x14ac:dyDescent="0.25">
      <c r="A26" s="1" t="s">
        <v>15</v>
      </c>
      <c r="B26" s="103">
        <v>-3.2860834400000001</v>
      </c>
      <c r="C26" s="103">
        <v>-3.80666656</v>
      </c>
      <c r="D26" s="103">
        <v>-0.99531250000000004</v>
      </c>
      <c r="E26" s="104">
        <v>-9.2851035000000017</v>
      </c>
      <c r="F26" s="103">
        <v>-2.886441</v>
      </c>
      <c r="G26" s="23"/>
    </row>
    <row r="27" spans="1:8" x14ac:dyDescent="0.25">
      <c r="A27" s="1" t="s">
        <v>16</v>
      </c>
      <c r="B27" s="104">
        <v>46.7214945099999</v>
      </c>
      <c r="C27" s="104">
        <v>58.912387590000009</v>
      </c>
      <c r="D27" s="104">
        <v>76.02147633999995</v>
      </c>
      <c r="E27" s="104">
        <v>253.51044394000013</v>
      </c>
      <c r="F27" s="104">
        <v>199.98707000240299</v>
      </c>
      <c r="G27" s="23"/>
    </row>
    <row r="28" spans="1:8" x14ac:dyDescent="0.25">
      <c r="A28" s="1" t="s">
        <v>12</v>
      </c>
      <c r="B28" s="289">
        <v>186.86078000000001</v>
      </c>
      <c r="C28" s="289">
        <v>186.6727486222222</v>
      </c>
      <c r="D28" s="103">
        <v>186.09906703296704</v>
      </c>
      <c r="E28" s="104">
        <v>185.80042364754098</v>
      </c>
      <c r="F28" s="103">
        <v>180.76519225753424</v>
      </c>
    </row>
    <row r="29" spans="1:8" x14ac:dyDescent="0.25">
      <c r="A29" s="1" t="s">
        <v>195</v>
      </c>
      <c r="B29" s="289">
        <v>190.71173692857099</v>
      </c>
      <c r="C29" s="289">
        <v>190.32074812222223</v>
      </c>
      <c r="D29" s="103">
        <v>189.14517903296701</v>
      </c>
      <c r="E29" s="104">
        <v>189.75736364754098</v>
      </c>
      <c r="F29" s="103">
        <v>188.26490699999999</v>
      </c>
      <c r="G29" s="103"/>
    </row>
    <row r="30" spans="1:8" x14ac:dyDescent="0.25">
      <c r="A30" s="4" t="s">
        <v>169</v>
      </c>
      <c r="B30" s="114">
        <f>(B27)/B28</f>
        <v>0.25003371231780097</v>
      </c>
      <c r="C30" s="114">
        <f>(C27)/C28</f>
        <v>0.31559179379323105</v>
      </c>
      <c r="D30" s="114">
        <f>(D27)/D28</f>
        <v>0.40850004007023266</v>
      </c>
      <c r="E30" s="114">
        <f>(E27)/E28</f>
        <v>1.3644233902335092</v>
      </c>
      <c r="F30" s="114">
        <f>(F27)/F28</f>
        <v>1.1063361674048593</v>
      </c>
    </row>
    <row r="31" spans="1:8" x14ac:dyDescent="0.25">
      <c r="A31" s="4" t="s">
        <v>194</v>
      </c>
      <c r="B31" s="114">
        <f>B27/(B29)</f>
        <v>0.24498489323443648</v>
      </c>
      <c r="C31" s="114">
        <f>C27/(C29)</f>
        <v>0.30954264404302895</v>
      </c>
      <c r="D31" s="114">
        <f t="shared" ref="D31:F31" si="0">D27/(D29)</f>
        <v>0.40192130049875502</v>
      </c>
      <c r="E31" s="114">
        <f t="shared" ref="E31" si="1">E27/(E29)</f>
        <v>1.3359715747889256</v>
      </c>
      <c r="F31" s="114">
        <f t="shared" si="0"/>
        <v>1.0622641956442949</v>
      </c>
      <c r="H31" s="101"/>
    </row>
    <row r="32" spans="1:8" x14ac:dyDescent="0.25">
      <c r="A32" s="1"/>
      <c r="B32" s="115"/>
      <c r="C32" s="115"/>
      <c r="D32" s="116"/>
      <c r="E32" s="115"/>
      <c r="F32" s="115"/>
    </row>
    <row r="33" spans="1:11" x14ac:dyDescent="0.25">
      <c r="A33" s="2" t="s">
        <v>116</v>
      </c>
      <c r="B33" s="110"/>
      <c r="C33" s="110"/>
      <c r="D33" s="110"/>
      <c r="E33" s="110"/>
      <c r="F33" s="110"/>
    </row>
    <row r="34" spans="1:11" x14ac:dyDescent="0.25">
      <c r="B34" s="110"/>
      <c r="C34" s="110"/>
      <c r="D34" s="110"/>
      <c r="E34" s="110"/>
      <c r="F34" s="110"/>
    </row>
    <row r="35" spans="1:11" x14ac:dyDescent="0.25">
      <c r="A35" s="1" t="s">
        <v>18</v>
      </c>
      <c r="B35" s="103">
        <v>-65.142950160000012</v>
      </c>
      <c r="C35" s="103">
        <v>73.808910010000005</v>
      </c>
      <c r="D35" s="117">
        <v>82.879462130000007</v>
      </c>
      <c r="E35" s="118" t="s">
        <v>115</v>
      </c>
      <c r="F35" s="118" t="s">
        <v>115</v>
      </c>
      <c r="G35" s="7"/>
    </row>
    <row r="36" spans="1:11" x14ac:dyDescent="0.25">
      <c r="A36" s="1" t="s">
        <v>19</v>
      </c>
      <c r="B36" s="103">
        <v>8198</v>
      </c>
      <c r="C36" s="103">
        <v>8201.4712677299995</v>
      </c>
      <c r="D36" s="117">
        <v>8612.2781240650038</v>
      </c>
      <c r="E36" s="118" t="s">
        <v>115</v>
      </c>
      <c r="F36" s="118" t="s">
        <v>115</v>
      </c>
      <c r="G36" s="7"/>
    </row>
    <row r="37" spans="1:11" s="193" customFormat="1" x14ac:dyDescent="0.25">
      <c r="A37" s="5" t="s">
        <v>246</v>
      </c>
      <c r="B37" s="103"/>
      <c r="C37" s="103">
        <v>-4.4000000000000004</v>
      </c>
      <c r="D37" s="117"/>
      <c r="E37" s="118"/>
      <c r="F37" s="118"/>
      <c r="G37" s="196"/>
      <c r="H37" s="219"/>
    </row>
    <row r="38" spans="1:11" x14ac:dyDescent="0.25">
      <c r="A38" s="4" t="s">
        <v>176</v>
      </c>
      <c r="B38" s="112">
        <f>B35/B36*4</f>
        <v>-3.178480124908515E-2</v>
      </c>
      <c r="C38" s="112">
        <f>C35/C36*4</f>
        <v>3.5997887501191629E-2</v>
      </c>
      <c r="D38" s="112">
        <f>D35/D36*4</f>
        <v>3.8493630110905348E-2</v>
      </c>
      <c r="E38" s="119" t="s">
        <v>141</v>
      </c>
      <c r="F38" s="119" t="s">
        <v>141</v>
      </c>
    </row>
    <row r="39" spans="1:11" s="193" customFormat="1" x14ac:dyDescent="0.25">
      <c r="A39" s="6" t="s">
        <v>248</v>
      </c>
      <c r="B39" s="194">
        <f>(B35-B37)/B36*4</f>
        <v>-3.178480124908515E-2</v>
      </c>
      <c r="C39" s="194">
        <f>(C35-C37)/C36*4</f>
        <v>3.8143843930893463E-2</v>
      </c>
      <c r="D39" s="194">
        <f>(D35-D37)/D36*4</f>
        <v>3.8493630110905348E-2</v>
      </c>
      <c r="E39" s="119" t="s">
        <v>141</v>
      </c>
      <c r="F39" s="119" t="s">
        <v>141</v>
      </c>
    </row>
    <row r="40" spans="1:11" x14ac:dyDescent="0.25">
      <c r="B40" s="120"/>
      <c r="C40" s="120"/>
      <c r="D40" s="115"/>
      <c r="E40" s="115"/>
      <c r="F40" s="115"/>
    </row>
    <row r="41" spans="1:11" x14ac:dyDescent="0.25">
      <c r="A41" s="2" t="s">
        <v>189</v>
      </c>
      <c r="B41" s="110"/>
      <c r="C41" s="110"/>
      <c r="D41" s="110"/>
      <c r="E41" s="110"/>
      <c r="F41" s="110"/>
      <c r="K41" t="s">
        <v>3</v>
      </c>
    </row>
    <row r="42" spans="1:11" x14ac:dyDescent="0.25">
      <c r="B42" s="110"/>
      <c r="C42" s="110"/>
      <c r="D42" s="110"/>
      <c r="E42" s="110"/>
      <c r="F42" s="110"/>
    </row>
    <row r="43" spans="1:11" x14ac:dyDescent="0.25">
      <c r="A43" s="1" t="s">
        <v>81</v>
      </c>
      <c r="B43" s="220">
        <v>9114.9360235900003</v>
      </c>
      <c r="C43" s="220">
        <v>9005.9002700599995</v>
      </c>
      <c r="D43" s="220">
        <v>8951.0762932300004</v>
      </c>
      <c r="E43" s="118" t="s">
        <v>115</v>
      </c>
      <c r="F43" s="118" t="s">
        <v>115</v>
      </c>
      <c r="G43" s="78"/>
    </row>
    <row r="44" spans="1:11" x14ac:dyDescent="0.25">
      <c r="A44" s="1" t="s">
        <v>29</v>
      </c>
      <c r="B44" s="220">
        <v>8353.7982749699968</v>
      </c>
      <c r="C44" s="220">
        <v>8041.7829538400001</v>
      </c>
      <c r="D44" s="220">
        <v>8403.1971369999992</v>
      </c>
      <c r="E44" s="118" t="s">
        <v>115</v>
      </c>
      <c r="F44" s="118" t="s">
        <v>115</v>
      </c>
      <c r="G44" s="78"/>
    </row>
    <row r="45" spans="1:11" x14ac:dyDescent="0.25">
      <c r="A45" s="4" t="s">
        <v>189</v>
      </c>
      <c r="B45" s="112">
        <f>B43/B44</f>
        <v>1.0911127757179098</v>
      </c>
      <c r="C45" s="112">
        <f>C43/C44</f>
        <v>1.1198885025564669</v>
      </c>
      <c r="D45" s="112">
        <f t="shared" ref="D45" si="2">D43/D44</f>
        <v>1.0651988936231951</v>
      </c>
      <c r="E45" s="119" t="s">
        <v>141</v>
      </c>
      <c r="F45" s="119" t="s">
        <v>141</v>
      </c>
      <c r="G45" s="78"/>
    </row>
    <row r="46" spans="1:11" x14ac:dyDescent="0.25">
      <c r="B46" s="115"/>
      <c r="C46" s="115"/>
      <c r="D46" s="115"/>
      <c r="E46" s="115"/>
      <c r="F46" s="115"/>
      <c r="G46" s="78"/>
    </row>
    <row r="47" spans="1:11" x14ac:dyDescent="0.25">
      <c r="A47" s="2" t="s">
        <v>190</v>
      </c>
      <c r="B47" s="110"/>
      <c r="C47" s="110"/>
      <c r="D47" s="110"/>
      <c r="E47" s="110"/>
      <c r="F47" s="110"/>
      <c r="G47" s="78"/>
    </row>
    <row r="48" spans="1:11" x14ac:dyDescent="0.25">
      <c r="B48" s="110"/>
      <c r="C48" s="110"/>
      <c r="D48" s="110"/>
      <c r="E48" s="110"/>
      <c r="F48" s="110"/>
    </row>
    <row r="49" spans="1:22" x14ac:dyDescent="0.25">
      <c r="A49" s="1" t="s">
        <v>94</v>
      </c>
      <c r="B49" s="220">
        <v>230.74699177999995</v>
      </c>
      <c r="C49" s="117">
        <v>236.87144845999993</v>
      </c>
      <c r="D49" s="220">
        <v>264.61630343999997</v>
      </c>
      <c r="E49" s="118" t="s">
        <v>115</v>
      </c>
      <c r="F49" s="118" t="s">
        <v>115</v>
      </c>
      <c r="G49" s="103"/>
    </row>
    <row r="50" spans="1:22" x14ac:dyDescent="0.25">
      <c r="A50" s="1" t="s">
        <v>191</v>
      </c>
      <c r="B50" s="103">
        <v>9229.8846341970675</v>
      </c>
      <c r="C50" s="103">
        <v>9374.4283831400007</v>
      </c>
      <c r="D50" s="103">
        <v>9622.4117933716407</v>
      </c>
      <c r="E50" s="118" t="s">
        <v>115</v>
      </c>
      <c r="F50" s="118" t="s">
        <v>115</v>
      </c>
    </row>
    <row r="51" spans="1:22" x14ac:dyDescent="0.25">
      <c r="A51" s="4" t="s">
        <v>190</v>
      </c>
      <c r="B51" s="112">
        <f>(B49/B50)*4</f>
        <v>9.9999946229045469E-2</v>
      </c>
      <c r="C51" s="112">
        <f t="shared" ref="C51" si="3">(C49/C50)*4</f>
        <v>0.10107131391008992</v>
      </c>
      <c r="D51" s="112">
        <f>(D49/D50)*4</f>
        <v>0.1099999913212111</v>
      </c>
      <c r="E51" s="119" t="s">
        <v>141</v>
      </c>
      <c r="F51" s="119" t="s">
        <v>141</v>
      </c>
      <c r="H51" s="121"/>
    </row>
    <row r="52" spans="1:22" x14ac:dyDescent="0.25">
      <c r="B52" s="199"/>
      <c r="C52" s="199"/>
      <c r="D52" s="199"/>
      <c r="E52" s="115"/>
      <c r="F52" s="115"/>
    </row>
    <row r="53" spans="1:22" x14ac:dyDescent="0.25">
      <c r="A53" s="2" t="s">
        <v>245</v>
      </c>
      <c r="B53" s="110"/>
      <c r="C53" s="110"/>
      <c r="D53" s="110"/>
      <c r="E53" s="110"/>
      <c r="F53" s="110"/>
      <c r="J53" t="s">
        <v>3</v>
      </c>
    </row>
    <row r="54" spans="1:22" x14ac:dyDescent="0.25">
      <c r="A54" s="2"/>
      <c r="B54" s="110"/>
      <c r="C54" s="110"/>
      <c r="D54" s="110"/>
      <c r="E54" s="110"/>
      <c r="F54" s="110"/>
    </row>
    <row r="55" spans="1:22" x14ac:dyDescent="0.25">
      <c r="A55" s="1" t="s">
        <v>242</v>
      </c>
      <c r="B55" s="221">
        <v>6594.2</v>
      </c>
      <c r="C55" s="221">
        <v>6205.9672422014901</v>
      </c>
      <c r="D55" s="221">
        <v>6623.1199963989084</v>
      </c>
      <c r="E55" s="118" t="s">
        <v>115</v>
      </c>
      <c r="F55" s="118" t="s">
        <v>115</v>
      </c>
    </row>
    <row r="56" spans="1:22" x14ac:dyDescent="0.25">
      <c r="A56" s="1" t="s">
        <v>243</v>
      </c>
      <c r="B56" s="221">
        <v>738.8</v>
      </c>
      <c r="C56" s="221">
        <v>756.25018252443397</v>
      </c>
      <c r="D56" s="221">
        <v>1023.1575684624836</v>
      </c>
      <c r="E56" s="118" t="s">
        <v>115</v>
      </c>
      <c r="F56" s="118" t="s">
        <v>115</v>
      </c>
      <c r="L56" s="221"/>
    </row>
    <row r="57" spans="1:22" x14ac:dyDescent="0.25">
      <c r="A57" s="1" t="s">
        <v>244</v>
      </c>
      <c r="B57" s="221">
        <v>2246.4</v>
      </c>
      <c r="C57" s="221">
        <v>2236.9387880640802</v>
      </c>
      <c r="D57" s="221">
        <v>1848.1749407214743</v>
      </c>
      <c r="E57" s="118" t="s">
        <v>115</v>
      </c>
      <c r="F57" s="118" t="s">
        <v>115</v>
      </c>
      <c r="I57" s="221"/>
      <c r="J57" s="221"/>
      <c r="K57" s="221"/>
      <c r="L57" s="221"/>
    </row>
    <row r="58" spans="1:22" x14ac:dyDescent="0.25">
      <c r="A58" s="1" t="s">
        <v>236</v>
      </c>
      <c r="B58" s="221">
        <v>156.6</v>
      </c>
      <c r="C58" s="221">
        <v>140.80578139525099</v>
      </c>
      <c r="D58" s="221">
        <v>165.57784998510598</v>
      </c>
      <c r="E58" s="118" t="s">
        <v>115</v>
      </c>
      <c r="F58" s="118" t="s">
        <v>115</v>
      </c>
      <c r="H58" s="222"/>
      <c r="I58" s="222"/>
      <c r="J58" s="222"/>
      <c r="K58" s="223"/>
      <c r="L58" s="221"/>
    </row>
    <row r="59" spans="1:22" x14ac:dyDescent="0.25">
      <c r="A59" s="1" t="s">
        <v>237</v>
      </c>
      <c r="B59" s="221">
        <v>120</v>
      </c>
      <c r="C59" s="221">
        <v>121.962890577286</v>
      </c>
      <c r="D59" s="221">
        <v>178.02929276199393</v>
      </c>
      <c r="E59" s="118" t="s">
        <v>115</v>
      </c>
      <c r="F59" s="118" t="s">
        <v>115</v>
      </c>
      <c r="K59" s="223"/>
      <c r="N59" s="190"/>
      <c r="O59" s="190"/>
      <c r="P59" s="190"/>
    </row>
    <row r="60" spans="1:22" x14ac:dyDescent="0.25">
      <c r="A60" s="1" t="s">
        <v>238</v>
      </c>
      <c r="B60" s="221">
        <v>948.9</v>
      </c>
      <c r="C60" s="221">
        <v>894.61859053332205</v>
      </c>
      <c r="D60" s="221">
        <v>722.63655182390062</v>
      </c>
      <c r="E60" s="118" t="s">
        <v>115</v>
      </c>
      <c r="F60" s="118" t="s">
        <v>115</v>
      </c>
      <c r="K60" s="223"/>
      <c r="N60" s="190"/>
      <c r="O60" s="190"/>
      <c r="P60" s="190"/>
    </row>
    <row r="61" spans="1:22" x14ac:dyDescent="0.25">
      <c r="A61" s="4" t="s">
        <v>239</v>
      </c>
      <c r="B61" s="112">
        <f>B58/B55</f>
        <v>2.374814230687574E-2</v>
      </c>
      <c r="C61" s="112">
        <f>C58/C55</f>
        <v>2.2688772901950073E-2</v>
      </c>
      <c r="D61" s="112">
        <f>D58/D55</f>
        <v>2.4999977363407758E-2</v>
      </c>
      <c r="E61" s="119" t="s">
        <v>141</v>
      </c>
      <c r="F61" s="119" t="s">
        <v>141</v>
      </c>
      <c r="G61" s="80"/>
      <c r="H61" s="80"/>
      <c r="N61" s="190"/>
      <c r="O61" s="190"/>
      <c r="P61" s="190"/>
    </row>
    <row r="62" spans="1:22" x14ac:dyDescent="0.25">
      <c r="A62" s="4" t="s">
        <v>240</v>
      </c>
      <c r="B62" s="112">
        <f t="shared" ref="B62:D63" si="4">B59/B56</f>
        <v>0.16242555495397942</v>
      </c>
      <c r="C62" s="112">
        <f t="shared" ref="C62" si="5">C59/C56</f>
        <v>0.16127320481452639</v>
      </c>
      <c r="D62" s="112">
        <f t="shared" si="4"/>
        <v>0.17399987865947333</v>
      </c>
      <c r="E62" s="119" t="s">
        <v>141</v>
      </c>
      <c r="F62" s="119" t="s">
        <v>141</v>
      </c>
      <c r="G62" s="80"/>
      <c r="H62" s="80"/>
      <c r="N62" s="190"/>
      <c r="O62" s="190"/>
      <c r="P62" s="190"/>
    </row>
    <row r="63" spans="1:22" x14ac:dyDescent="0.25">
      <c r="A63" s="4" t="s">
        <v>241</v>
      </c>
      <c r="B63" s="112">
        <f t="shared" si="4"/>
        <v>0.42240918803418803</v>
      </c>
      <c r="C63" s="112">
        <f t="shared" ref="C63" si="6">C60/C57</f>
        <v>0.39992984846382595</v>
      </c>
      <c r="D63" s="112">
        <f t="shared" si="4"/>
        <v>0.39100008116212426</v>
      </c>
      <c r="E63" s="119" t="s">
        <v>141</v>
      </c>
      <c r="F63" s="119" t="s">
        <v>141</v>
      </c>
      <c r="G63" s="80"/>
      <c r="H63" s="80"/>
      <c r="K63" s="8"/>
      <c r="L63" s="8"/>
      <c r="M63" s="8"/>
      <c r="N63" s="201"/>
      <c r="O63" s="201"/>
      <c r="P63" s="201"/>
      <c r="Q63" s="8"/>
      <c r="R63" s="8"/>
      <c r="S63" s="8"/>
      <c r="T63" s="8"/>
      <c r="U63" s="8"/>
      <c r="V63" s="8"/>
    </row>
    <row r="64" spans="1:22" x14ac:dyDescent="0.25">
      <c r="B64" s="115"/>
      <c r="C64" s="115"/>
      <c r="D64" s="115"/>
      <c r="E64" s="115"/>
      <c r="F64" s="115"/>
      <c r="K64" s="8"/>
      <c r="L64" s="8"/>
      <c r="M64" s="8"/>
      <c r="N64" s="8"/>
      <c r="O64" s="8"/>
      <c r="P64" s="8"/>
      <c r="Q64" s="8"/>
      <c r="R64" s="8"/>
      <c r="S64" s="8"/>
      <c r="T64" s="8"/>
      <c r="U64" s="8"/>
      <c r="V64" s="8"/>
    </row>
    <row r="65" spans="1:22" x14ac:dyDescent="0.25">
      <c r="A65" s="2" t="s">
        <v>193</v>
      </c>
      <c r="B65" s="110"/>
      <c r="C65" s="110"/>
      <c r="D65" s="110"/>
      <c r="E65" s="110"/>
      <c r="F65" s="110"/>
      <c r="K65" s="8"/>
      <c r="L65" s="202"/>
      <c r="M65" s="202"/>
      <c r="N65" s="202"/>
      <c r="O65" s="202"/>
      <c r="P65" s="202"/>
      <c r="Q65" s="203"/>
      <c r="R65" s="203"/>
      <c r="S65" s="202"/>
      <c r="T65" s="8"/>
      <c r="U65" s="8"/>
      <c r="V65" s="8"/>
    </row>
    <row r="66" spans="1:22" x14ac:dyDescent="0.25">
      <c r="B66" s="110"/>
      <c r="C66" s="110"/>
      <c r="D66" s="110"/>
      <c r="E66" s="110"/>
      <c r="F66" s="110"/>
      <c r="K66" s="8"/>
      <c r="L66" s="202"/>
      <c r="M66" s="202"/>
      <c r="N66" s="202"/>
      <c r="O66" s="202"/>
      <c r="P66" s="202"/>
      <c r="Q66" s="203"/>
      <c r="R66" s="203"/>
      <c r="S66" s="202"/>
      <c r="T66" s="8"/>
      <c r="U66" s="8"/>
      <c r="V66" s="8"/>
    </row>
    <row r="67" spans="1:22" x14ac:dyDescent="0.25">
      <c r="A67" s="1" t="s">
        <v>250</v>
      </c>
      <c r="B67" s="103">
        <v>191.24883315</v>
      </c>
      <c r="C67" s="103">
        <v>194.75965957999998</v>
      </c>
      <c r="D67" s="117">
        <v>232.55080660000004</v>
      </c>
      <c r="E67" s="118" t="s">
        <v>115</v>
      </c>
      <c r="F67" s="118" t="s">
        <v>115</v>
      </c>
      <c r="K67" s="8"/>
      <c r="L67" s="202"/>
      <c r="M67" s="202"/>
      <c r="N67" s="202"/>
      <c r="O67" s="202"/>
      <c r="P67" s="202"/>
      <c r="Q67" s="203"/>
      <c r="R67" s="203"/>
      <c r="S67" s="202"/>
      <c r="T67" s="8"/>
      <c r="U67" s="8"/>
      <c r="V67" s="8"/>
    </row>
    <row r="68" spans="1:22" x14ac:dyDescent="0.25">
      <c r="A68" s="1" t="s">
        <v>249</v>
      </c>
      <c r="B68" s="103">
        <v>5930.1964963280061</v>
      </c>
      <c r="C68" s="103">
        <v>5857.4337998048804</v>
      </c>
      <c r="D68" s="103">
        <v>6371.2563238443308</v>
      </c>
      <c r="E68" s="118" t="s">
        <v>115</v>
      </c>
      <c r="F68" s="118" t="s">
        <v>115</v>
      </c>
      <c r="K68" s="8"/>
      <c r="L68" s="202"/>
      <c r="M68" s="202"/>
      <c r="N68" s="202"/>
      <c r="O68" s="202"/>
      <c r="P68" s="202"/>
      <c r="Q68" s="203"/>
      <c r="R68" s="203"/>
      <c r="S68" s="202"/>
      <c r="T68" s="8"/>
      <c r="U68" s="8"/>
      <c r="V68" s="8"/>
    </row>
    <row r="69" spans="1:22" x14ac:dyDescent="0.25">
      <c r="A69" s="4" t="s">
        <v>193</v>
      </c>
      <c r="B69" s="112">
        <f>(B67/B68)*4</f>
        <v>0.12899999739868437</v>
      </c>
      <c r="C69" s="112">
        <f>(C67/C68)*4</f>
        <v>0.13299999025954862</v>
      </c>
      <c r="D69" s="112">
        <f>(D67/D68)*4</f>
        <v>0.14599996909851651</v>
      </c>
      <c r="E69" s="119" t="s">
        <v>141</v>
      </c>
      <c r="F69" s="119" t="s">
        <v>141</v>
      </c>
      <c r="K69" s="8"/>
      <c r="L69" s="202"/>
      <c r="M69" s="202"/>
      <c r="N69" s="202"/>
      <c r="O69" s="202"/>
      <c r="P69" s="202"/>
      <c r="Q69" s="203"/>
      <c r="R69" s="203"/>
      <c r="S69" s="202"/>
      <c r="T69" s="8"/>
      <c r="U69" s="8"/>
      <c r="V69" s="8"/>
    </row>
    <row r="70" spans="1:22" x14ac:dyDescent="0.25">
      <c r="A70" s="1"/>
      <c r="B70" s="224"/>
      <c r="C70" s="224"/>
      <c r="D70" s="224"/>
      <c r="E70" s="121"/>
      <c r="F70" s="121"/>
      <c r="K70" s="8"/>
      <c r="L70" s="8"/>
      <c r="M70" s="8"/>
      <c r="N70" s="8"/>
      <c r="O70" s="8"/>
      <c r="P70" s="8"/>
      <c r="Q70" s="8"/>
      <c r="R70" s="8"/>
      <c r="S70" s="8"/>
      <c r="T70" s="8"/>
      <c r="U70" s="8"/>
      <c r="V70" s="8"/>
    </row>
    <row r="71" spans="1:22" x14ac:dyDescent="0.25">
      <c r="A71" s="2" t="s">
        <v>192</v>
      </c>
      <c r="B71" s="110"/>
      <c r="C71" s="110"/>
      <c r="D71" s="110"/>
      <c r="E71" s="110"/>
      <c r="F71" s="110"/>
      <c r="G71" t="s">
        <v>3</v>
      </c>
      <c r="K71" s="8"/>
      <c r="L71" s="8"/>
      <c r="M71" s="8"/>
      <c r="N71" s="8"/>
      <c r="O71" s="8"/>
      <c r="P71" s="8"/>
      <c r="Q71" s="8"/>
      <c r="R71" s="8"/>
      <c r="S71" s="8"/>
      <c r="T71" s="8"/>
      <c r="U71" s="8"/>
      <c r="V71" s="8"/>
    </row>
    <row r="72" spans="1:22" x14ac:dyDescent="0.25">
      <c r="B72" s="110"/>
      <c r="C72" s="110"/>
      <c r="D72" s="110"/>
      <c r="E72" s="110"/>
      <c r="F72" s="110"/>
      <c r="K72" s="8"/>
      <c r="L72" s="8"/>
      <c r="M72" s="8"/>
      <c r="N72" s="8"/>
      <c r="O72" s="8"/>
      <c r="P72" s="8"/>
      <c r="Q72" s="8"/>
      <c r="R72" s="8"/>
      <c r="S72" s="8"/>
      <c r="T72" s="8"/>
      <c r="U72" s="8"/>
      <c r="V72" s="8"/>
    </row>
    <row r="73" spans="1:22" x14ac:dyDescent="0.25">
      <c r="A73" s="1" t="s">
        <v>251</v>
      </c>
      <c r="B73" s="103">
        <v>22.046675689999997</v>
      </c>
      <c r="C73" s="103">
        <v>23.912319050000004</v>
      </c>
      <c r="D73" s="117">
        <v>29.793372189999999</v>
      </c>
      <c r="E73" s="118" t="s">
        <v>115</v>
      </c>
      <c r="F73" s="118" t="s">
        <v>115</v>
      </c>
      <c r="K73" s="8"/>
      <c r="L73" s="8"/>
      <c r="M73" s="8"/>
      <c r="N73" s="8"/>
      <c r="O73" s="8"/>
      <c r="P73" s="8"/>
      <c r="Q73" s="8"/>
      <c r="R73" s="8"/>
      <c r="S73" s="8"/>
      <c r="T73" s="8"/>
      <c r="U73" s="8"/>
      <c r="V73" s="8"/>
    </row>
    <row r="74" spans="1:22" x14ac:dyDescent="0.25">
      <c r="A74" s="1" t="s">
        <v>252</v>
      </c>
      <c r="B74" s="103">
        <v>568.94648396868592</v>
      </c>
      <c r="C74" s="103">
        <v>565.98844619458555</v>
      </c>
      <c r="D74" s="103">
        <v>630.5477306230938</v>
      </c>
      <c r="E74" s="118" t="s">
        <v>115</v>
      </c>
      <c r="F74" s="118" t="s">
        <v>115</v>
      </c>
      <c r="K74" s="8"/>
      <c r="L74" s="8"/>
      <c r="M74" s="8"/>
      <c r="N74" s="8"/>
      <c r="O74" s="8"/>
      <c r="P74" s="8"/>
      <c r="Q74" s="8"/>
      <c r="R74" s="8"/>
      <c r="S74" s="8"/>
      <c r="T74" s="8"/>
      <c r="U74" s="8"/>
      <c r="V74" s="8"/>
    </row>
    <row r="75" spans="1:22" x14ac:dyDescent="0.25">
      <c r="A75" s="4" t="s">
        <v>192</v>
      </c>
      <c r="B75" s="112">
        <f>(B73/B74)*4</f>
        <v>0.15499999603627687</v>
      </c>
      <c r="C75" s="112">
        <f>(C73/C74)*4</f>
        <v>0.16899510377481453</v>
      </c>
      <c r="D75" s="112">
        <f t="shared" ref="D75" si="7">(D73/D74)*4</f>
        <v>0.188999948730662</v>
      </c>
      <c r="E75" s="119" t="s">
        <v>141</v>
      </c>
      <c r="F75" s="119" t="s">
        <v>141</v>
      </c>
      <c r="K75" s="8"/>
      <c r="L75" s="8"/>
      <c r="M75" s="8"/>
      <c r="N75" s="8"/>
      <c r="O75" s="8"/>
      <c r="P75" s="8"/>
      <c r="Q75" s="8"/>
      <c r="R75" s="8"/>
      <c r="S75" s="8"/>
      <c r="T75" s="8"/>
      <c r="U75" s="8"/>
      <c r="V75" s="8"/>
    </row>
    <row r="76" spans="1:22" x14ac:dyDescent="0.25">
      <c r="B76" s="225"/>
      <c r="C76" s="225"/>
      <c r="D76" s="226"/>
      <c r="E76" s="115"/>
      <c r="F76" s="115"/>
      <c r="K76" s="8"/>
      <c r="L76" s="8"/>
      <c r="M76" s="8"/>
      <c r="N76" s="8"/>
      <c r="O76" s="8"/>
      <c r="P76" s="8"/>
      <c r="Q76" s="8"/>
      <c r="R76" s="8"/>
      <c r="S76" s="8"/>
      <c r="T76" s="8"/>
      <c r="U76" s="8"/>
      <c r="V76" s="8"/>
    </row>
    <row r="77" spans="1:22" x14ac:dyDescent="0.25">
      <c r="A77" s="2" t="s">
        <v>196</v>
      </c>
      <c r="B77" s="110"/>
      <c r="C77" s="110"/>
      <c r="D77" s="110"/>
      <c r="E77" s="110"/>
      <c r="F77" s="110"/>
      <c r="K77" s="8"/>
      <c r="L77" s="8"/>
      <c r="M77" s="8"/>
      <c r="N77" s="8"/>
      <c r="O77" s="8"/>
      <c r="P77" s="8"/>
      <c r="Q77" s="8"/>
      <c r="R77" s="8"/>
      <c r="S77" s="8"/>
      <c r="T77" s="8"/>
      <c r="U77" s="8"/>
      <c r="V77" s="8"/>
    </row>
    <row r="78" spans="1:22" x14ac:dyDescent="0.25">
      <c r="B78" s="110"/>
      <c r="C78" s="110"/>
      <c r="D78" s="110"/>
      <c r="E78" s="110"/>
      <c r="F78" s="110"/>
      <c r="K78" s="8"/>
      <c r="L78" s="8"/>
      <c r="M78" s="8"/>
      <c r="N78" s="8"/>
      <c r="O78" s="8"/>
      <c r="P78" s="8"/>
      <c r="Q78" s="8"/>
      <c r="R78" s="8"/>
      <c r="S78" s="8"/>
      <c r="T78" s="8"/>
      <c r="U78" s="8"/>
      <c r="V78" s="8"/>
    </row>
    <row r="79" spans="1:22" x14ac:dyDescent="0.25">
      <c r="A79" s="1" t="s">
        <v>202</v>
      </c>
      <c r="B79" s="103">
        <v>16.973863590000001</v>
      </c>
      <c r="C79" s="103">
        <v>19.30297079</v>
      </c>
      <c r="D79" s="117">
        <v>30.8232976</v>
      </c>
      <c r="E79" s="118" t="s">
        <v>115</v>
      </c>
      <c r="F79" s="118" t="s">
        <v>115</v>
      </c>
      <c r="K79" s="8"/>
      <c r="L79" s="8"/>
      <c r="M79" s="8"/>
      <c r="N79" s="8"/>
      <c r="O79" s="8"/>
      <c r="P79" s="8"/>
      <c r="Q79" s="8"/>
      <c r="R79" s="8"/>
      <c r="S79" s="8"/>
      <c r="T79" s="8"/>
      <c r="U79" s="8"/>
      <c r="V79" s="8"/>
    </row>
    <row r="80" spans="1:22" x14ac:dyDescent="0.25">
      <c r="A80" s="1" t="s">
        <v>198</v>
      </c>
      <c r="B80" s="103">
        <v>9300.7487971550599</v>
      </c>
      <c r="C80" s="103">
        <v>8628.9488412899482</v>
      </c>
      <c r="D80" s="103">
        <v>9708.1299878323098</v>
      </c>
      <c r="E80" s="118" t="s">
        <v>115</v>
      </c>
      <c r="F80" s="118" t="s">
        <v>115</v>
      </c>
      <c r="K80" s="8"/>
      <c r="L80" s="8"/>
      <c r="M80" s="8"/>
      <c r="N80" s="8"/>
      <c r="O80" s="8"/>
      <c r="P80" s="8"/>
      <c r="Q80" s="8"/>
      <c r="R80" s="8"/>
      <c r="S80" s="8"/>
      <c r="T80" s="8"/>
      <c r="U80" s="8"/>
      <c r="V80" s="8"/>
    </row>
    <row r="81" spans="1:22" x14ac:dyDescent="0.25">
      <c r="A81" s="4" t="s">
        <v>196</v>
      </c>
      <c r="B81" s="112">
        <f>(B79/B80)*4</f>
        <v>7.2999987249164344E-3</v>
      </c>
      <c r="C81" s="287">
        <f>(C79/C80)*4</f>
        <v>8.9480056702315007E-3</v>
      </c>
      <c r="D81" s="112">
        <f t="shared" ref="D81" si="8">(D79/D80)*4</f>
        <v>1.2699993773726721E-2</v>
      </c>
      <c r="E81" s="119" t="s">
        <v>141</v>
      </c>
      <c r="F81" s="119" t="s">
        <v>141</v>
      </c>
      <c r="K81" s="8"/>
      <c r="L81" s="8"/>
      <c r="M81" s="8"/>
      <c r="N81" s="8"/>
      <c r="O81" s="8"/>
      <c r="P81" s="8"/>
      <c r="Q81" s="8"/>
      <c r="R81" s="8"/>
      <c r="S81" s="8"/>
      <c r="T81" s="8"/>
      <c r="U81" s="8"/>
      <c r="V81" s="8"/>
    </row>
    <row r="82" spans="1:22" x14ac:dyDescent="0.25">
      <c r="B82" s="80"/>
      <c r="C82" s="80"/>
      <c r="D82" s="224"/>
      <c r="E82" s="115"/>
      <c r="F82" s="115"/>
      <c r="K82" s="8"/>
      <c r="L82" s="8"/>
      <c r="M82" s="8"/>
      <c r="N82" s="8"/>
      <c r="O82" s="8"/>
      <c r="P82" s="8"/>
      <c r="Q82" s="8"/>
      <c r="R82" s="8"/>
      <c r="S82" s="8"/>
      <c r="T82" s="8"/>
      <c r="U82" s="8"/>
      <c r="V82" s="8"/>
    </row>
    <row r="83" spans="1:22" x14ac:dyDescent="0.25">
      <c r="A83" s="2" t="s">
        <v>197</v>
      </c>
      <c r="B83" s="110"/>
      <c r="C83" s="110"/>
      <c r="D83" s="110"/>
      <c r="E83" s="110"/>
      <c r="F83" s="110"/>
    </row>
    <row r="84" spans="1:22" x14ac:dyDescent="0.25">
      <c r="B84" s="110"/>
      <c r="C84" s="110"/>
      <c r="D84" s="110"/>
      <c r="E84" s="110"/>
      <c r="F84" s="110"/>
    </row>
    <row r="85" spans="1:22" x14ac:dyDescent="0.25">
      <c r="A85" t="s">
        <v>89</v>
      </c>
      <c r="B85" s="103">
        <v>2.91823E-3</v>
      </c>
      <c r="C85" s="103">
        <v>5.3892579999999995E-2</v>
      </c>
      <c r="D85" s="103">
        <v>3.3006899999999998E-3</v>
      </c>
      <c r="E85" s="118" t="s">
        <v>115</v>
      </c>
      <c r="F85" s="118" t="s">
        <v>115</v>
      </c>
    </row>
    <row r="86" spans="1:22" x14ac:dyDescent="0.25">
      <c r="A86" t="s">
        <v>199</v>
      </c>
      <c r="B86" s="103">
        <v>0</v>
      </c>
      <c r="C86" s="103">
        <v>0</v>
      </c>
      <c r="D86" s="103">
        <v>-9.6922079999999994E-2</v>
      </c>
      <c r="E86" s="118" t="s">
        <v>115</v>
      </c>
      <c r="F86" s="118" t="s">
        <v>115</v>
      </c>
    </row>
    <row r="87" spans="1:22" x14ac:dyDescent="0.25">
      <c r="A87" s="1" t="s">
        <v>200</v>
      </c>
      <c r="B87" s="103">
        <v>-0.46790298000000002</v>
      </c>
      <c r="C87" s="103">
        <v>4.6041108399999997</v>
      </c>
      <c r="D87" s="103">
        <v>7.3843594199999991</v>
      </c>
      <c r="E87" s="118" t="s">
        <v>115</v>
      </c>
      <c r="F87" s="118" t="s">
        <v>115</v>
      </c>
    </row>
    <row r="88" spans="1:22" x14ac:dyDescent="0.25">
      <c r="A88" s="1" t="s">
        <v>201</v>
      </c>
      <c r="B88" s="103">
        <v>3397.8</v>
      </c>
      <c r="C88" s="103">
        <v>2970.2397100589119</v>
      </c>
      <c r="D88" s="103">
        <v>2333.0357076111659</v>
      </c>
      <c r="E88" s="118" t="s">
        <v>115</v>
      </c>
      <c r="F88" s="118" t="s">
        <v>115</v>
      </c>
    </row>
    <row r="89" spans="1:22" x14ac:dyDescent="0.25">
      <c r="A89" s="4" t="s">
        <v>197</v>
      </c>
      <c r="B89" s="112">
        <f>(SUM(B85:B87)/B88)*4</f>
        <v>-5.4739507916887393E-4</v>
      </c>
      <c r="C89" s="112">
        <f>(SUM(C85:C87)/C88)*4</f>
        <v>6.2728989909135828E-3</v>
      </c>
      <c r="D89" s="112">
        <f t="shared" ref="D89" si="9">(SUM(D85:D87)/D88)*4</f>
        <v>1.2500002475255909E-2</v>
      </c>
      <c r="E89" s="119" t="s">
        <v>141</v>
      </c>
      <c r="F89" s="119" t="s">
        <v>141</v>
      </c>
    </row>
    <row r="90" spans="1:22" x14ac:dyDescent="0.25">
      <c r="B90" s="288"/>
      <c r="C90" s="227"/>
      <c r="D90" s="228"/>
      <c r="E90" s="227"/>
    </row>
    <row r="94" spans="1:22" x14ac:dyDescent="0.25">
      <c r="D94" t="s">
        <v>3</v>
      </c>
    </row>
    <row r="96" spans="1:22" x14ac:dyDescent="0.25">
      <c r="B96" t="s">
        <v>3</v>
      </c>
      <c r="C96" s="193" t="s">
        <v>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P&amp;L_BS</vt:lpstr>
      <vt:lpstr>Cash flow</vt:lpstr>
      <vt:lpstr>Notes</vt:lpstr>
      <vt:lpstr>APM</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Jørgen Wiig</cp:lastModifiedBy>
  <dcterms:created xsi:type="dcterms:W3CDTF">2019-10-16T12:44:36Z</dcterms:created>
  <dcterms:modified xsi:type="dcterms:W3CDTF">2021-08-16T08:40:56Z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